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Z:\介護\R7年度\R7広報・HP関係\R7広報_HP関係\R70618動画・パンフ・様式掲載\"/>
    </mc:Choice>
  </mc:AlternateContent>
  <xr:revisionPtr revIDLastSave="0" documentId="13_ncr:1_{4CF623AE-F3C8-435E-98BB-A3F4340D1BF4}" xr6:coauthVersionLast="47" xr6:coauthVersionMax="47" xr10:uidLastSave="{00000000-0000-0000-0000-000000000000}"/>
  <bookViews>
    <workbookView xWindow="-110" yWindow="-110" windowWidth="19420" windowHeight="10300" tabRatio="752" xr2:uid="{00000000-000D-0000-FFFF-FFFF00000000}"/>
  </bookViews>
  <sheets>
    <sheet name="(イ)宿舎別 ・経費" sheetId="58" r:id="rId1"/>
    <sheet name="(イ)宿舎別 ・経費 (区分変更）" sheetId="59" r:id="rId2"/>
    <sheet name="(参考)助成期間開始日確認シート" sheetId="54" r:id="rId3"/>
    <sheet name="(参考)日割り計算シート" sheetId="38" r:id="rId4"/>
    <sheet name="宿舎別 記入例索引" sheetId="64" r:id="rId5"/>
    <sheet name="記入例③" sheetId="65" r:id="rId6"/>
    <sheet name="記入例④⑤" sheetId="66" r:id="rId7"/>
    <sheet name="記入例⑥" sheetId="67" r:id="rId8"/>
    <sheet name="記入例⑦" sheetId="68" r:id="rId9"/>
    <sheet name="参考A" sheetId="74" r:id="rId10"/>
    <sheet name="記入例⑪" sheetId="69" r:id="rId11"/>
    <sheet name="記入例⑫" sheetId="70" r:id="rId12"/>
    <sheet name="記入例⑬" sheetId="71" r:id="rId13"/>
    <sheet name="記入例⑰" sheetId="72" r:id="rId14"/>
    <sheet name="記入例⑳" sheetId="73" r:id="rId15"/>
    <sheet name="経費払込照合表　記入例ⅰ" sheetId="75" r:id="rId16"/>
    <sheet name="記入例ⅱ" sheetId="76" r:id="rId17"/>
    <sheet name="記入例ⅲ" sheetId="77" r:id="rId18"/>
  </sheets>
  <definedNames>
    <definedName name="_Hlk41657582" localSheetId="4">'宿舎別 記入例索引'!#REF!</definedName>
    <definedName name="_xlnm.Print_Area" localSheetId="0">'(イ)宿舎別 ・経費'!$A$1:$O$56</definedName>
    <definedName name="_xlnm.Print_Area" localSheetId="1">'(イ)宿舎別 ・経費 (区分変更）'!$A$1:$O$57</definedName>
    <definedName name="_xlnm.Print_Area" localSheetId="2">'(参考)助成期間開始日確認シート'!$A$1:$M$26</definedName>
    <definedName name="_xlnm.Print_Area" localSheetId="5">記入例③!$A$1:$P$38</definedName>
    <definedName name="_xlnm.Print_Area" localSheetId="6">記入例④⑤!$A$1:$O$56</definedName>
    <definedName name="_xlnm.Print_Area" localSheetId="7">記入例⑥!$A$1:$O$53</definedName>
    <definedName name="_xlnm.Print_Area" localSheetId="8">記入例⑦!$A$1:$P$51</definedName>
    <definedName name="_xlnm.Print_Area" localSheetId="10">記入例⑪!$A$1:$O$51</definedName>
    <definedName name="_xlnm.Print_Area" localSheetId="11">記入例⑫!$A$1:$O$26</definedName>
    <definedName name="_xlnm.Print_Area" localSheetId="12">記入例⑬!$A$1:$O$54</definedName>
    <definedName name="_xlnm.Print_Area" localSheetId="13">記入例⑰!$A$1:$O$27</definedName>
    <definedName name="_xlnm.Print_Area" localSheetId="14">記入例⑳!$A$1:$O$55</definedName>
    <definedName name="_xlnm.Print_Area" localSheetId="16">記入例ⅱ!$A$26:$O$72</definedName>
    <definedName name="_xlnm.Print_Area" localSheetId="17">記入例ⅲ!$A$26:$O$71</definedName>
    <definedName name="_xlnm.Print_Area" localSheetId="15">'経費払込照合表　記入例ⅰ'!$A$26:$O$72</definedName>
    <definedName name="_xlnm.Print_Area" localSheetId="9">参考A!$A$1:$O$59</definedName>
    <definedName name="_xlnm.Print_Area" localSheetId="4">'宿舎別 記入例索引'!$A$1:$I$45</definedName>
    <definedName name="加入証明書" localSheetId="5">#REF!</definedName>
    <definedName name="加入証明書" localSheetId="6">#REF!</definedName>
    <definedName name="加入証明書" localSheetId="7">#REF!</definedName>
    <definedName name="加入証明書" localSheetId="8">#REF!</definedName>
    <definedName name="加入証明書" localSheetId="10">#REF!</definedName>
    <definedName name="加入証明書" localSheetId="11">#REF!</definedName>
    <definedName name="加入証明書" localSheetId="12">#REF!</definedName>
    <definedName name="加入証明書" localSheetId="13">#REF!</definedName>
    <definedName name="加入証明書" localSheetId="14">#REF!</definedName>
    <definedName name="加入証明書" localSheetId="16">#REF!</definedName>
    <definedName name="加入証明書" localSheetId="17">#REF!</definedName>
    <definedName name="加入証明書" localSheetId="9">#REF!</definedName>
    <definedName name="加入証明書" localSheetId="4">#REF!</definedName>
    <definedName name="加入証明書">#REF!</definedName>
    <definedName name="事業計画書_福祉避難所別_" localSheetId="0">#REF!</definedName>
    <definedName name="事業計画書_福祉避難所別_" localSheetId="1">#REF!</definedName>
    <definedName name="事業計画書_福祉避難所別_" localSheetId="5">#REF!</definedName>
    <definedName name="事業計画書_福祉避難所別_" localSheetId="6">#REF!</definedName>
    <definedName name="事業計画書_福祉避難所別_" localSheetId="7">#REF!</definedName>
    <definedName name="事業計画書_福祉避難所別_" localSheetId="8">#REF!</definedName>
    <definedName name="事業計画書_福祉避難所別_" localSheetId="10">#REF!</definedName>
    <definedName name="事業計画書_福祉避難所別_" localSheetId="11">#REF!</definedName>
    <definedName name="事業計画書_福祉避難所別_" localSheetId="12">#REF!</definedName>
    <definedName name="事業計画書_福祉避難所別_" localSheetId="13">#REF!</definedName>
    <definedName name="事業計画書_福祉避難所別_" localSheetId="14">#REF!</definedName>
    <definedName name="事業計画書_福祉避難所別_" localSheetId="16">#REF!</definedName>
    <definedName name="事業計画書_福祉避難所別_" localSheetId="17">#REF!</definedName>
    <definedName name="事業計画書_福祉避難所別_" localSheetId="15">#REF!</definedName>
    <definedName name="事業計画書_福祉避難所別_" localSheetId="9">#REF!</definedName>
    <definedName name="事業計画書_福祉避難所別_" localSheetId="4">#REF!</definedName>
    <definedName name="事業計画書_福祉避難所別_">#REF!</definedName>
    <definedName name="事業計画書_福祉避難所別_別紙_">#REF!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5" i="77" l="1"/>
  <c r="C55" i="77"/>
  <c r="E55" i="77" s="1"/>
  <c r="F55" i="77" s="1"/>
  <c r="D54" i="77"/>
  <c r="E54" i="77" s="1"/>
  <c r="F54" i="77" s="1"/>
  <c r="C54" i="77"/>
  <c r="D53" i="77"/>
  <c r="C53" i="77"/>
  <c r="E53" i="77" s="1"/>
  <c r="F53" i="77" s="1"/>
  <c r="D52" i="77"/>
  <c r="C52" i="77"/>
  <c r="E52" i="77" s="1"/>
  <c r="F52" i="77" s="1"/>
  <c r="D51" i="77"/>
  <c r="C51" i="77"/>
  <c r="E51" i="77" s="1"/>
  <c r="F51" i="77" s="1"/>
  <c r="E50" i="77"/>
  <c r="F50" i="77" s="1"/>
  <c r="D50" i="77"/>
  <c r="C50" i="77"/>
  <c r="D49" i="77"/>
  <c r="C49" i="77"/>
  <c r="E49" i="77" s="1"/>
  <c r="F49" i="77" s="1"/>
  <c r="D48" i="77"/>
  <c r="C48" i="77"/>
  <c r="E48" i="77" s="1"/>
  <c r="F48" i="77" s="1"/>
  <c r="D47" i="77"/>
  <c r="C47" i="77"/>
  <c r="E47" i="77" s="1"/>
  <c r="F47" i="77" s="1"/>
  <c r="D46" i="77"/>
  <c r="C46" i="77"/>
  <c r="D45" i="77"/>
  <c r="C45" i="77"/>
  <c r="E45" i="77" s="1"/>
  <c r="F45" i="77" s="1"/>
  <c r="D44" i="77"/>
  <c r="C44" i="77"/>
  <c r="E44" i="77" s="1"/>
  <c r="F44" i="77" s="1"/>
  <c r="D39" i="77"/>
  <c r="F39" i="77" s="1"/>
  <c r="O37" i="77"/>
  <c r="O35" i="77"/>
  <c r="N35" i="77"/>
  <c r="L30" i="77"/>
  <c r="D23" i="77"/>
  <c r="D22" i="77"/>
  <c r="D21" i="77"/>
  <c r="O20" i="77"/>
  <c r="D19" i="77"/>
  <c r="C19" i="77"/>
  <c r="C21" i="77" s="1"/>
  <c r="C22" i="77" s="1"/>
  <c r="C23" i="77" s="1"/>
  <c r="O17" i="77"/>
  <c r="O19" i="77" s="1"/>
  <c r="D17" i="77"/>
  <c r="C17" i="77"/>
  <c r="O16" i="77"/>
  <c r="O15" i="77"/>
  <c r="P9" i="77"/>
  <c r="P10" i="77" s="1"/>
  <c r="N17" i="77" s="1"/>
  <c r="N19" i="77" s="1"/>
  <c r="N21" i="77" s="1"/>
  <c r="N22" i="77" s="1"/>
  <c r="N23" i="77" s="1"/>
  <c r="O2" i="77"/>
  <c r="D55" i="76"/>
  <c r="C55" i="76"/>
  <c r="E55" i="76" s="1"/>
  <c r="F55" i="76" s="1"/>
  <c r="E54" i="76"/>
  <c r="F54" i="76" s="1"/>
  <c r="D54" i="76"/>
  <c r="C54" i="76"/>
  <c r="D53" i="76"/>
  <c r="C53" i="76"/>
  <c r="E53" i="76" s="1"/>
  <c r="F53" i="76" s="1"/>
  <c r="D52" i="76"/>
  <c r="E52" i="76" s="1"/>
  <c r="F52" i="76" s="1"/>
  <c r="C52" i="76"/>
  <c r="D51" i="76"/>
  <c r="C51" i="76"/>
  <c r="E51" i="76" s="1"/>
  <c r="F51" i="76" s="1"/>
  <c r="D50" i="76"/>
  <c r="C50" i="76"/>
  <c r="E50" i="76" s="1"/>
  <c r="F50" i="76" s="1"/>
  <c r="D49" i="76"/>
  <c r="E49" i="76" s="1"/>
  <c r="F49" i="76" s="1"/>
  <c r="C49" i="76"/>
  <c r="E48" i="76"/>
  <c r="F48" i="76" s="1"/>
  <c r="D48" i="76"/>
  <c r="C48" i="76"/>
  <c r="D47" i="76"/>
  <c r="C47" i="76"/>
  <c r="D46" i="76"/>
  <c r="C46" i="76"/>
  <c r="E46" i="76" s="1"/>
  <c r="F46" i="76" s="1"/>
  <c r="E45" i="76"/>
  <c r="F45" i="76" s="1"/>
  <c r="D45" i="76"/>
  <c r="C45" i="76"/>
  <c r="D44" i="76"/>
  <c r="C44" i="76"/>
  <c r="E44" i="76" s="1"/>
  <c r="F44" i="76" s="1"/>
  <c r="D39" i="76"/>
  <c r="F39" i="76" s="1"/>
  <c r="O37" i="76"/>
  <c r="O35" i="76"/>
  <c r="N35" i="76"/>
  <c r="L30" i="76"/>
  <c r="O20" i="76"/>
  <c r="H19" i="76"/>
  <c r="H21" i="76" s="1"/>
  <c r="H22" i="76" s="1"/>
  <c r="H23" i="76" s="1"/>
  <c r="G19" i="76"/>
  <c r="G21" i="76" s="1"/>
  <c r="G22" i="76" s="1"/>
  <c r="G23" i="76" s="1"/>
  <c r="C19" i="76"/>
  <c r="C21" i="76" s="1"/>
  <c r="C22" i="76" s="1"/>
  <c r="C23" i="76" s="1"/>
  <c r="O17" i="76"/>
  <c r="H17" i="76"/>
  <c r="G17" i="76"/>
  <c r="F17" i="76"/>
  <c r="F19" i="76" s="1"/>
  <c r="F21" i="76" s="1"/>
  <c r="F22" i="76" s="1"/>
  <c r="F23" i="76" s="1"/>
  <c r="D17" i="76"/>
  <c r="D19" i="76" s="1"/>
  <c r="D21" i="76" s="1"/>
  <c r="D22" i="76" s="1"/>
  <c r="D23" i="76" s="1"/>
  <c r="C17" i="76"/>
  <c r="O16" i="76"/>
  <c r="O15" i="76"/>
  <c r="P9" i="76"/>
  <c r="P10" i="76" s="1"/>
  <c r="J17" i="76" s="1"/>
  <c r="J19" i="76" s="1"/>
  <c r="J21" i="76" s="1"/>
  <c r="J22" i="76" s="1"/>
  <c r="J23" i="76" s="1"/>
  <c r="O2" i="76"/>
  <c r="D55" i="75"/>
  <c r="C55" i="75"/>
  <c r="E55" i="75" s="1"/>
  <c r="F55" i="75" s="1"/>
  <c r="D54" i="75"/>
  <c r="C54" i="75"/>
  <c r="E54" i="75" s="1"/>
  <c r="F54" i="75" s="1"/>
  <c r="E53" i="75"/>
  <c r="F53" i="75" s="1"/>
  <c r="D53" i="75"/>
  <c r="C53" i="75"/>
  <c r="D52" i="75"/>
  <c r="C52" i="75"/>
  <c r="E52" i="75" s="1"/>
  <c r="F52" i="75" s="1"/>
  <c r="D51" i="75"/>
  <c r="C51" i="75"/>
  <c r="D50" i="75"/>
  <c r="C50" i="75"/>
  <c r="E50" i="75" s="1"/>
  <c r="F50" i="75" s="1"/>
  <c r="D49" i="75"/>
  <c r="C49" i="75"/>
  <c r="E49" i="75" s="1"/>
  <c r="F49" i="75" s="1"/>
  <c r="F48" i="75"/>
  <c r="D48" i="75"/>
  <c r="C48" i="75"/>
  <c r="E48" i="75" s="1"/>
  <c r="E47" i="75"/>
  <c r="F47" i="75" s="1"/>
  <c r="D47" i="75"/>
  <c r="C47" i="75"/>
  <c r="E46" i="75"/>
  <c r="F46" i="75" s="1"/>
  <c r="D46" i="75"/>
  <c r="C46" i="75"/>
  <c r="D45" i="75"/>
  <c r="C45" i="75"/>
  <c r="E45" i="75" s="1"/>
  <c r="F45" i="75" s="1"/>
  <c r="E44" i="75"/>
  <c r="F44" i="75" s="1"/>
  <c r="D44" i="75"/>
  <c r="C44" i="75"/>
  <c r="D39" i="75"/>
  <c r="F39" i="75" s="1"/>
  <c r="O37" i="75"/>
  <c r="O35" i="75"/>
  <c r="N35" i="75"/>
  <c r="L30" i="75"/>
  <c r="C22" i="75"/>
  <c r="C23" i="75" s="1"/>
  <c r="O20" i="75"/>
  <c r="E19" i="75"/>
  <c r="E21" i="75" s="1"/>
  <c r="E22" i="75" s="1"/>
  <c r="E23" i="75" s="1"/>
  <c r="D19" i="75"/>
  <c r="D21" i="75" s="1"/>
  <c r="D22" i="75" s="1"/>
  <c r="D23" i="75" s="1"/>
  <c r="O17" i="75"/>
  <c r="N17" i="75"/>
  <c r="N19" i="75" s="1"/>
  <c r="N21" i="75" s="1"/>
  <c r="N22" i="75" s="1"/>
  <c r="N23" i="75" s="1"/>
  <c r="M17" i="75"/>
  <c r="M19" i="75" s="1"/>
  <c r="M21" i="75" s="1"/>
  <c r="M22" i="75" s="1"/>
  <c r="M23" i="75" s="1"/>
  <c r="L17" i="75"/>
  <c r="L19" i="75" s="1"/>
  <c r="L21" i="75" s="1"/>
  <c r="L22" i="75" s="1"/>
  <c r="L23" i="75" s="1"/>
  <c r="E17" i="75"/>
  <c r="D17" i="75"/>
  <c r="C17" i="75"/>
  <c r="C19" i="75" s="1"/>
  <c r="C21" i="75" s="1"/>
  <c r="O16" i="75"/>
  <c r="O15" i="75"/>
  <c r="O19" i="75" s="1"/>
  <c r="P10" i="75"/>
  <c r="H17" i="75" s="1"/>
  <c r="H19" i="75" s="1"/>
  <c r="H21" i="75" s="1"/>
  <c r="H22" i="75" s="1"/>
  <c r="H23" i="75" s="1"/>
  <c r="P9" i="75"/>
  <c r="O2" i="75"/>
  <c r="J23" i="74"/>
  <c r="J24" i="74" s="1"/>
  <c r="G23" i="74"/>
  <c r="G24" i="74" s="1"/>
  <c r="F23" i="74"/>
  <c r="F24" i="74" s="1"/>
  <c r="G22" i="74"/>
  <c r="F22" i="74"/>
  <c r="E22" i="74"/>
  <c r="E23" i="74" s="1"/>
  <c r="E24" i="74" s="1"/>
  <c r="D22" i="74"/>
  <c r="D23" i="74" s="1"/>
  <c r="D24" i="74" s="1"/>
  <c r="O21" i="74"/>
  <c r="N20" i="74"/>
  <c r="N22" i="74" s="1"/>
  <c r="N23" i="74" s="1"/>
  <c r="N24" i="74" s="1"/>
  <c r="I20" i="74"/>
  <c r="I22" i="74" s="1"/>
  <c r="I23" i="74" s="1"/>
  <c r="I24" i="74" s="1"/>
  <c r="G20" i="74"/>
  <c r="F20" i="74"/>
  <c r="E20" i="74"/>
  <c r="O18" i="74"/>
  <c r="N18" i="74"/>
  <c r="M18" i="74"/>
  <c r="M20" i="74" s="1"/>
  <c r="M22" i="74" s="1"/>
  <c r="M23" i="74" s="1"/>
  <c r="M24" i="74" s="1"/>
  <c r="L18" i="74"/>
  <c r="L20" i="74" s="1"/>
  <c r="L22" i="74" s="1"/>
  <c r="L23" i="74" s="1"/>
  <c r="L24" i="74" s="1"/>
  <c r="K18" i="74"/>
  <c r="K20" i="74" s="1"/>
  <c r="K22" i="74" s="1"/>
  <c r="K23" i="74" s="1"/>
  <c r="K24" i="74" s="1"/>
  <c r="J18" i="74"/>
  <c r="J20" i="74" s="1"/>
  <c r="J22" i="74" s="1"/>
  <c r="I18" i="74"/>
  <c r="H18" i="74"/>
  <c r="H20" i="74" s="1"/>
  <c r="H22" i="74" s="1"/>
  <c r="H23" i="74" s="1"/>
  <c r="H24" i="74" s="1"/>
  <c r="G18" i="74"/>
  <c r="F18" i="74"/>
  <c r="E18" i="74"/>
  <c r="D18" i="74"/>
  <c r="D20" i="74" s="1"/>
  <c r="C18" i="74"/>
  <c r="C20" i="74" s="1"/>
  <c r="C22" i="74" s="1"/>
  <c r="C23" i="74" s="1"/>
  <c r="C24" i="74" s="1"/>
  <c r="O17" i="74"/>
  <c r="O16" i="74"/>
  <c r="O20" i="74" s="1"/>
  <c r="P10" i="74"/>
  <c r="P11" i="74" s="1"/>
  <c r="O3" i="74"/>
  <c r="N52" i="73"/>
  <c r="N51" i="73"/>
  <c r="M51" i="73"/>
  <c r="L51" i="73"/>
  <c r="K51" i="73"/>
  <c r="J51" i="73"/>
  <c r="I51" i="73"/>
  <c r="H51" i="73"/>
  <c r="G51" i="73"/>
  <c r="F51" i="73"/>
  <c r="E51" i="73"/>
  <c r="D51" i="73"/>
  <c r="C51" i="73"/>
  <c r="N50" i="73"/>
  <c r="J50" i="73"/>
  <c r="J52" i="73" s="1"/>
  <c r="E50" i="73"/>
  <c r="E52" i="73" s="1"/>
  <c r="N49" i="73"/>
  <c r="F49" i="73"/>
  <c r="F50" i="73" s="1"/>
  <c r="F52" i="73" s="1"/>
  <c r="C49" i="73"/>
  <c r="C50" i="73" s="1"/>
  <c r="C52" i="73" s="1"/>
  <c r="O48" i="73"/>
  <c r="L47" i="73"/>
  <c r="L49" i="73" s="1"/>
  <c r="L50" i="73" s="1"/>
  <c r="L52" i="73" s="1"/>
  <c r="F47" i="73"/>
  <c r="C47" i="73"/>
  <c r="O45" i="73"/>
  <c r="N45" i="73"/>
  <c r="N47" i="73" s="1"/>
  <c r="M45" i="73"/>
  <c r="M47" i="73" s="1"/>
  <c r="M49" i="73" s="1"/>
  <c r="M50" i="73" s="1"/>
  <c r="M52" i="73" s="1"/>
  <c r="L45" i="73"/>
  <c r="K45" i="73"/>
  <c r="K47" i="73" s="1"/>
  <c r="K49" i="73" s="1"/>
  <c r="K50" i="73" s="1"/>
  <c r="K52" i="73" s="1"/>
  <c r="J45" i="73"/>
  <c r="J47" i="73" s="1"/>
  <c r="J49" i="73" s="1"/>
  <c r="I45" i="73"/>
  <c r="I47" i="73" s="1"/>
  <c r="I49" i="73" s="1"/>
  <c r="I50" i="73" s="1"/>
  <c r="I52" i="73" s="1"/>
  <c r="H45" i="73"/>
  <c r="H47" i="73" s="1"/>
  <c r="H49" i="73" s="1"/>
  <c r="H50" i="73" s="1"/>
  <c r="H52" i="73" s="1"/>
  <c r="G45" i="73"/>
  <c r="G47" i="73" s="1"/>
  <c r="G49" i="73" s="1"/>
  <c r="G50" i="73" s="1"/>
  <c r="G52" i="73" s="1"/>
  <c r="F45" i="73"/>
  <c r="E45" i="73"/>
  <c r="E47" i="73" s="1"/>
  <c r="E49" i="73" s="1"/>
  <c r="D45" i="73"/>
  <c r="D47" i="73" s="1"/>
  <c r="D49" i="73" s="1"/>
  <c r="D50" i="73" s="1"/>
  <c r="D52" i="73" s="1"/>
  <c r="C45" i="73"/>
  <c r="O44" i="73"/>
  <c r="O43" i="73"/>
  <c r="O47" i="73" s="1"/>
  <c r="P37" i="73"/>
  <c r="P38" i="73" s="1"/>
  <c r="O30" i="73"/>
  <c r="D23" i="73"/>
  <c r="C23" i="73"/>
  <c r="N22" i="73"/>
  <c r="N24" i="73" s="1"/>
  <c r="H22" i="73"/>
  <c r="H24" i="73" s="1"/>
  <c r="N21" i="73"/>
  <c r="K21" i="73"/>
  <c r="K22" i="73" s="1"/>
  <c r="K24" i="73" s="1"/>
  <c r="J21" i="73"/>
  <c r="J22" i="73" s="1"/>
  <c r="J24" i="73" s="1"/>
  <c r="F21" i="73"/>
  <c r="F22" i="73" s="1"/>
  <c r="F24" i="73" s="1"/>
  <c r="E21" i="73"/>
  <c r="E22" i="73" s="1"/>
  <c r="E24" i="73" s="1"/>
  <c r="O20" i="73"/>
  <c r="N19" i="73"/>
  <c r="M19" i="73"/>
  <c r="M21" i="73" s="1"/>
  <c r="M22" i="73" s="1"/>
  <c r="M24" i="73" s="1"/>
  <c r="L19" i="73"/>
  <c r="L21" i="73" s="1"/>
  <c r="L22" i="73" s="1"/>
  <c r="L24" i="73" s="1"/>
  <c r="K19" i="73"/>
  <c r="J19" i="73"/>
  <c r="I19" i="73"/>
  <c r="I21" i="73" s="1"/>
  <c r="I22" i="73" s="1"/>
  <c r="I24" i="73" s="1"/>
  <c r="H19" i="73"/>
  <c r="H21" i="73" s="1"/>
  <c r="G19" i="73"/>
  <c r="G21" i="73" s="1"/>
  <c r="G22" i="73" s="1"/>
  <c r="G24" i="73" s="1"/>
  <c r="F19" i="73"/>
  <c r="E19" i="73"/>
  <c r="D19" i="73"/>
  <c r="D21" i="73" s="1"/>
  <c r="D22" i="73" s="1"/>
  <c r="C19" i="73"/>
  <c r="C21" i="73" s="1"/>
  <c r="C22" i="73" s="1"/>
  <c r="C24" i="73" s="1"/>
  <c r="O17" i="73"/>
  <c r="O16" i="73"/>
  <c r="O19" i="73" s="1"/>
  <c r="O15" i="73"/>
  <c r="P10" i="73"/>
  <c r="P9" i="73"/>
  <c r="O2" i="73"/>
  <c r="H24" i="72"/>
  <c r="L22" i="72"/>
  <c r="L23" i="72" s="1"/>
  <c r="L24" i="72" s="1"/>
  <c r="C22" i="72"/>
  <c r="C23" i="72" s="1"/>
  <c r="C24" i="72" s="1"/>
  <c r="O21" i="72"/>
  <c r="M20" i="72"/>
  <c r="M22" i="72" s="1"/>
  <c r="M23" i="72" s="1"/>
  <c r="M24" i="72" s="1"/>
  <c r="K20" i="72"/>
  <c r="K22" i="72" s="1"/>
  <c r="K23" i="72" s="1"/>
  <c r="K24" i="72" s="1"/>
  <c r="J20" i="72"/>
  <c r="J22" i="72" s="1"/>
  <c r="J23" i="72" s="1"/>
  <c r="J24" i="72" s="1"/>
  <c r="H20" i="72"/>
  <c r="H22" i="72" s="1"/>
  <c r="H23" i="72" s="1"/>
  <c r="D20" i="72"/>
  <c r="D22" i="72" s="1"/>
  <c r="D23" i="72" s="1"/>
  <c r="D24" i="72" s="1"/>
  <c r="C20" i="72"/>
  <c r="O18" i="72"/>
  <c r="N18" i="72"/>
  <c r="N20" i="72" s="1"/>
  <c r="N22" i="72" s="1"/>
  <c r="N23" i="72" s="1"/>
  <c r="N24" i="72" s="1"/>
  <c r="M18" i="72"/>
  <c r="L18" i="72"/>
  <c r="L20" i="72" s="1"/>
  <c r="K18" i="72"/>
  <c r="J18" i="72"/>
  <c r="I18" i="72"/>
  <c r="I20" i="72" s="1"/>
  <c r="I22" i="72" s="1"/>
  <c r="I23" i="72" s="1"/>
  <c r="I24" i="72" s="1"/>
  <c r="H18" i="72"/>
  <c r="G18" i="72"/>
  <c r="G20" i="72" s="1"/>
  <c r="G22" i="72" s="1"/>
  <c r="G23" i="72" s="1"/>
  <c r="G24" i="72" s="1"/>
  <c r="F18" i="72"/>
  <c r="F20" i="72" s="1"/>
  <c r="F22" i="72" s="1"/>
  <c r="F23" i="72" s="1"/>
  <c r="F24" i="72" s="1"/>
  <c r="E18" i="72"/>
  <c r="E20" i="72" s="1"/>
  <c r="E22" i="72" s="1"/>
  <c r="E23" i="72" s="1"/>
  <c r="E24" i="72" s="1"/>
  <c r="D18" i="72"/>
  <c r="C18" i="72"/>
  <c r="O17" i="72"/>
  <c r="O20" i="72" s="1"/>
  <c r="O16" i="72"/>
  <c r="P11" i="72"/>
  <c r="P10" i="72"/>
  <c r="O3" i="72"/>
  <c r="K51" i="71"/>
  <c r="J51" i="71"/>
  <c r="I51" i="71"/>
  <c r="J50" i="71"/>
  <c r="N49" i="71"/>
  <c r="N50" i="71" s="1"/>
  <c r="N51" i="71" s="1"/>
  <c r="J49" i="71"/>
  <c r="G49" i="71"/>
  <c r="G50" i="71" s="1"/>
  <c r="G51" i="71" s="1"/>
  <c r="O48" i="71"/>
  <c r="N47" i="71"/>
  <c r="M47" i="71"/>
  <c r="M49" i="71" s="1"/>
  <c r="M50" i="71" s="1"/>
  <c r="M51" i="71" s="1"/>
  <c r="L47" i="71"/>
  <c r="L49" i="71" s="1"/>
  <c r="L50" i="71" s="1"/>
  <c r="L51" i="71" s="1"/>
  <c r="K47" i="71"/>
  <c r="K49" i="71" s="1"/>
  <c r="K50" i="71" s="1"/>
  <c r="H47" i="71"/>
  <c r="H49" i="71" s="1"/>
  <c r="H50" i="71" s="1"/>
  <c r="H51" i="71" s="1"/>
  <c r="E47" i="71"/>
  <c r="E49" i="71" s="1"/>
  <c r="E50" i="71" s="1"/>
  <c r="E51" i="71" s="1"/>
  <c r="O45" i="71"/>
  <c r="N45" i="71"/>
  <c r="M45" i="71"/>
  <c r="L45" i="71"/>
  <c r="K45" i="71"/>
  <c r="J45" i="71"/>
  <c r="J47" i="71" s="1"/>
  <c r="I45" i="71"/>
  <c r="I47" i="71" s="1"/>
  <c r="I49" i="71" s="1"/>
  <c r="I50" i="71" s="1"/>
  <c r="H45" i="71"/>
  <c r="G45" i="71"/>
  <c r="G47" i="71" s="1"/>
  <c r="F45" i="71"/>
  <c r="F47" i="71" s="1"/>
  <c r="F49" i="71" s="1"/>
  <c r="F50" i="71" s="1"/>
  <c r="F51" i="71" s="1"/>
  <c r="E45" i="71"/>
  <c r="D45" i="71"/>
  <c r="D47" i="71" s="1"/>
  <c r="D49" i="71" s="1"/>
  <c r="D50" i="71" s="1"/>
  <c r="D51" i="71" s="1"/>
  <c r="C45" i="71"/>
  <c r="C47" i="71" s="1"/>
  <c r="C49" i="71" s="1"/>
  <c r="C50" i="71" s="1"/>
  <c r="C51" i="71" s="1"/>
  <c r="O51" i="71" s="1"/>
  <c r="D39" i="71" s="1"/>
  <c r="O44" i="71"/>
  <c r="O43" i="71"/>
  <c r="O47" i="71" s="1"/>
  <c r="P37" i="71"/>
  <c r="P38" i="71" s="1"/>
  <c r="O30" i="71"/>
  <c r="I22" i="71"/>
  <c r="I23" i="71" s="1"/>
  <c r="H22" i="71"/>
  <c r="H23" i="71" s="1"/>
  <c r="H21" i="71"/>
  <c r="E21" i="71"/>
  <c r="E22" i="71" s="1"/>
  <c r="E23" i="71" s="1"/>
  <c r="O20" i="71"/>
  <c r="O19" i="71"/>
  <c r="L19" i="71"/>
  <c r="L21" i="71" s="1"/>
  <c r="L22" i="71" s="1"/>
  <c r="L23" i="71" s="1"/>
  <c r="J19" i="71"/>
  <c r="J21" i="71" s="1"/>
  <c r="J22" i="71" s="1"/>
  <c r="J23" i="71" s="1"/>
  <c r="I19" i="71"/>
  <c r="I21" i="71" s="1"/>
  <c r="F19" i="71"/>
  <c r="F21" i="71" s="1"/>
  <c r="F22" i="71" s="1"/>
  <c r="F23" i="71" s="1"/>
  <c r="O17" i="71"/>
  <c r="N17" i="71"/>
  <c r="N19" i="71" s="1"/>
  <c r="N21" i="71" s="1"/>
  <c r="N22" i="71" s="1"/>
  <c r="N23" i="71" s="1"/>
  <c r="M17" i="71"/>
  <c r="M19" i="71" s="1"/>
  <c r="M21" i="71" s="1"/>
  <c r="M22" i="71" s="1"/>
  <c r="M23" i="71" s="1"/>
  <c r="L17" i="71"/>
  <c r="K17" i="71"/>
  <c r="K19" i="71" s="1"/>
  <c r="K21" i="71" s="1"/>
  <c r="K22" i="71" s="1"/>
  <c r="K23" i="71" s="1"/>
  <c r="J17" i="71"/>
  <c r="I17" i="71"/>
  <c r="H17" i="71"/>
  <c r="H19" i="71" s="1"/>
  <c r="G17" i="71"/>
  <c r="G19" i="71" s="1"/>
  <c r="G21" i="71" s="1"/>
  <c r="G22" i="71" s="1"/>
  <c r="G23" i="71" s="1"/>
  <c r="F17" i="71"/>
  <c r="E17" i="71"/>
  <c r="E19" i="71" s="1"/>
  <c r="D17" i="71"/>
  <c r="D19" i="71" s="1"/>
  <c r="D21" i="71" s="1"/>
  <c r="D22" i="71" s="1"/>
  <c r="D23" i="71" s="1"/>
  <c r="C17" i="71"/>
  <c r="C19" i="71" s="1"/>
  <c r="C21" i="71" s="1"/>
  <c r="C22" i="71" s="1"/>
  <c r="C23" i="71" s="1"/>
  <c r="O16" i="71"/>
  <c r="O15" i="71"/>
  <c r="P10" i="71"/>
  <c r="P9" i="71"/>
  <c r="O2" i="71"/>
  <c r="E22" i="70"/>
  <c r="E23" i="70" s="1"/>
  <c r="N21" i="70"/>
  <c r="N22" i="70" s="1"/>
  <c r="N23" i="70" s="1"/>
  <c r="H21" i="70"/>
  <c r="H22" i="70" s="1"/>
  <c r="H23" i="70" s="1"/>
  <c r="E21" i="70"/>
  <c r="O20" i="70"/>
  <c r="N19" i="70"/>
  <c r="M19" i="70"/>
  <c r="M21" i="70" s="1"/>
  <c r="M22" i="70" s="1"/>
  <c r="M23" i="70" s="1"/>
  <c r="L19" i="70"/>
  <c r="L21" i="70" s="1"/>
  <c r="L22" i="70" s="1"/>
  <c r="L23" i="70" s="1"/>
  <c r="K19" i="70"/>
  <c r="K21" i="70" s="1"/>
  <c r="K22" i="70" s="1"/>
  <c r="K23" i="70" s="1"/>
  <c r="J19" i="70"/>
  <c r="J21" i="70" s="1"/>
  <c r="J22" i="70" s="1"/>
  <c r="J23" i="70" s="1"/>
  <c r="I19" i="70"/>
  <c r="I21" i="70" s="1"/>
  <c r="I22" i="70" s="1"/>
  <c r="I23" i="70" s="1"/>
  <c r="H19" i="70"/>
  <c r="G19" i="70"/>
  <c r="G21" i="70" s="1"/>
  <c r="G22" i="70" s="1"/>
  <c r="G23" i="70" s="1"/>
  <c r="E19" i="70"/>
  <c r="D19" i="70"/>
  <c r="D21" i="70" s="1"/>
  <c r="D22" i="70" s="1"/>
  <c r="D23" i="70" s="1"/>
  <c r="O17" i="70"/>
  <c r="H17" i="70"/>
  <c r="G17" i="70"/>
  <c r="F17" i="70"/>
  <c r="F19" i="70" s="1"/>
  <c r="F21" i="70" s="1"/>
  <c r="F22" i="70" s="1"/>
  <c r="F23" i="70" s="1"/>
  <c r="E17" i="70"/>
  <c r="D17" i="70"/>
  <c r="C17" i="70"/>
  <c r="C19" i="70" s="1"/>
  <c r="C21" i="70" s="1"/>
  <c r="C22" i="70" s="1"/>
  <c r="C23" i="70" s="1"/>
  <c r="O16" i="70"/>
  <c r="O15" i="70"/>
  <c r="O19" i="70" s="1"/>
  <c r="P10" i="70"/>
  <c r="P9" i="70"/>
  <c r="O2" i="70"/>
  <c r="J48" i="69"/>
  <c r="I48" i="69"/>
  <c r="G47" i="69"/>
  <c r="G48" i="69" s="1"/>
  <c r="F47" i="69"/>
  <c r="F48" i="69" s="1"/>
  <c r="L46" i="69"/>
  <c r="L47" i="69" s="1"/>
  <c r="L48" i="69" s="1"/>
  <c r="K46" i="69"/>
  <c r="K47" i="69" s="1"/>
  <c r="K48" i="69" s="1"/>
  <c r="J46" i="69"/>
  <c r="J47" i="69" s="1"/>
  <c r="I46" i="69"/>
  <c r="I47" i="69" s="1"/>
  <c r="G46" i="69"/>
  <c r="O45" i="69"/>
  <c r="O44" i="69"/>
  <c r="N44" i="69"/>
  <c r="N46" i="69" s="1"/>
  <c r="N47" i="69" s="1"/>
  <c r="N48" i="69" s="1"/>
  <c r="M44" i="69"/>
  <c r="M46" i="69" s="1"/>
  <c r="M47" i="69" s="1"/>
  <c r="M48" i="69" s="1"/>
  <c r="L44" i="69"/>
  <c r="K44" i="69"/>
  <c r="J44" i="69"/>
  <c r="I44" i="69"/>
  <c r="H44" i="69"/>
  <c r="H46" i="69" s="1"/>
  <c r="H47" i="69" s="1"/>
  <c r="H48" i="69" s="1"/>
  <c r="G44" i="69"/>
  <c r="F44" i="69"/>
  <c r="F46" i="69" s="1"/>
  <c r="E44" i="69"/>
  <c r="E46" i="69" s="1"/>
  <c r="E47" i="69" s="1"/>
  <c r="E48" i="69" s="1"/>
  <c r="D44" i="69"/>
  <c r="D46" i="69" s="1"/>
  <c r="D47" i="69" s="1"/>
  <c r="D48" i="69" s="1"/>
  <c r="C44" i="69"/>
  <c r="C46" i="69" s="1"/>
  <c r="C47" i="69" s="1"/>
  <c r="C48" i="69" s="1"/>
  <c r="O48" i="69" s="1"/>
  <c r="D36" i="69" s="1"/>
  <c r="O42" i="69"/>
  <c r="E42" i="69"/>
  <c r="D42" i="69"/>
  <c r="C42" i="69"/>
  <c r="O41" i="69"/>
  <c r="O40" i="69"/>
  <c r="P34" i="69"/>
  <c r="P35" i="69" s="1"/>
  <c r="O27" i="69"/>
  <c r="L22" i="69"/>
  <c r="K22" i="69"/>
  <c r="H21" i="69"/>
  <c r="H22" i="69" s="1"/>
  <c r="G21" i="69"/>
  <c r="G22" i="69" s="1"/>
  <c r="L20" i="69"/>
  <c r="L21" i="69" s="1"/>
  <c r="K20" i="69"/>
  <c r="K21" i="69" s="1"/>
  <c r="H20" i="69"/>
  <c r="O19" i="69"/>
  <c r="M18" i="69"/>
  <c r="M20" i="69" s="1"/>
  <c r="M21" i="69" s="1"/>
  <c r="M22" i="69" s="1"/>
  <c r="L18" i="69"/>
  <c r="I18" i="69"/>
  <c r="I20" i="69" s="1"/>
  <c r="I21" i="69" s="1"/>
  <c r="I22" i="69" s="1"/>
  <c r="O16" i="69"/>
  <c r="N16" i="69"/>
  <c r="N18" i="69" s="1"/>
  <c r="N20" i="69" s="1"/>
  <c r="N21" i="69" s="1"/>
  <c r="N22" i="69" s="1"/>
  <c r="M16" i="69"/>
  <c r="L16" i="69"/>
  <c r="K16" i="69"/>
  <c r="K18" i="69" s="1"/>
  <c r="J16" i="69"/>
  <c r="J18" i="69" s="1"/>
  <c r="J20" i="69" s="1"/>
  <c r="J21" i="69" s="1"/>
  <c r="J22" i="69" s="1"/>
  <c r="I16" i="69"/>
  <c r="H16" i="69"/>
  <c r="H18" i="69" s="1"/>
  <c r="G16" i="69"/>
  <c r="G18" i="69" s="1"/>
  <c r="G20" i="69" s="1"/>
  <c r="F16" i="69"/>
  <c r="F18" i="69" s="1"/>
  <c r="F20" i="69" s="1"/>
  <c r="F21" i="69" s="1"/>
  <c r="F22" i="69" s="1"/>
  <c r="E16" i="69"/>
  <c r="E18" i="69" s="1"/>
  <c r="E20" i="69" s="1"/>
  <c r="E21" i="69" s="1"/>
  <c r="E22" i="69" s="1"/>
  <c r="D16" i="69"/>
  <c r="D18" i="69" s="1"/>
  <c r="D20" i="69" s="1"/>
  <c r="D21" i="69" s="1"/>
  <c r="D22" i="69" s="1"/>
  <c r="C16" i="69"/>
  <c r="C18" i="69" s="1"/>
  <c r="C20" i="69" s="1"/>
  <c r="C21" i="69" s="1"/>
  <c r="C22" i="69" s="1"/>
  <c r="O15" i="69"/>
  <c r="O18" i="69" s="1"/>
  <c r="O14" i="69"/>
  <c r="P8" i="69"/>
  <c r="P9" i="69" s="1"/>
  <c r="O1" i="69"/>
  <c r="N47" i="68"/>
  <c r="N48" i="68" s="1"/>
  <c r="M46" i="68"/>
  <c r="M47" i="68" s="1"/>
  <c r="M48" i="68" s="1"/>
  <c r="L46" i="68"/>
  <c r="L47" i="68" s="1"/>
  <c r="L48" i="68" s="1"/>
  <c r="K46" i="68"/>
  <c r="K47" i="68" s="1"/>
  <c r="K48" i="68" s="1"/>
  <c r="J46" i="68"/>
  <c r="J47" i="68" s="1"/>
  <c r="J48" i="68" s="1"/>
  <c r="I46" i="68"/>
  <c r="I47" i="68" s="1"/>
  <c r="I48" i="68" s="1"/>
  <c r="F46" i="68"/>
  <c r="F47" i="68" s="1"/>
  <c r="F48" i="68" s="1"/>
  <c r="E46" i="68"/>
  <c r="E47" i="68" s="1"/>
  <c r="E48" i="68" s="1"/>
  <c r="O45" i="68"/>
  <c r="N44" i="68"/>
  <c r="N46" i="68" s="1"/>
  <c r="M44" i="68"/>
  <c r="L44" i="68"/>
  <c r="K44" i="68"/>
  <c r="J44" i="68"/>
  <c r="I44" i="68"/>
  <c r="H44" i="68"/>
  <c r="H46" i="68" s="1"/>
  <c r="H47" i="68" s="1"/>
  <c r="H48" i="68" s="1"/>
  <c r="G44" i="68"/>
  <c r="G46" i="68" s="1"/>
  <c r="G47" i="68" s="1"/>
  <c r="G48" i="68" s="1"/>
  <c r="E44" i="68"/>
  <c r="D44" i="68"/>
  <c r="D46" i="68" s="1"/>
  <c r="D47" i="68" s="1"/>
  <c r="D48" i="68" s="1"/>
  <c r="O42" i="68"/>
  <c r="F42" i="68"/>
  <c r="F44" i="68" s="1"/>
  <c r="E42" i="68"/>
  <c r="D42" i="68"/>
  <c r="C42" i="68"/>
  <c r="C44" i="68" s="1"/>
  <c r="C46" i="68" s="1"/>
  <c r="C47" i="68" s="1"/>
  <c r="C48" i="68" s="1"/>
  <c r="O48" i="68" s="1"/>
  <c r="D36" i="68" s="1"/>
  <c r="O41" i="68"/>
  <c r="O40" i="68"/>
  <c r="O44" i="68" s="1"/>
  <c r="P34" i="68"/>
  <c r="P35" i="68" s="1"/>
  <c r="O27" i="68"/>
  <c r="D22" i="68"/>
  <c r="C22" i="68"/>
  <c r="H21" i="68"/>
  <c r="H22" i="68" s="1"/>
  <c r="M20" i="68"/>
  <c r="M21" i="68" s="1"/>
  <c r="M22" i="68" s="1"/>
  <c r="L20" i="68"/>
  <c r="L21" i="68" s="1"/>
  <c r="L22" i="68" s="1"/>
  <c r="K20" i="68"/>
  <c r="K21" i="68" s="1"/>
  <c r="K22" i="68" s="1"/>
  <c r="O19" i="68"/>
  <c r="M18" i="68"/>
  <c r="L18" i="68"/>
  <c r="J18" i="68"/>
  <c r="J20" i="68" s="1"/>
  <c r="J21" i="68" s="1"/>
  <c r="J22" i="68" s="1"/>
  <c r="I18" i="68"/>
  <c r="I20" i="68" s="1"/>
  <c r="I21" i="68" s="1"/>
  <c r="I22" i="68" s="1"/>
  <c r="E18" i="68"/>
  <c r="E20" i="68" s="1"/>
  <c r="E21" i="68" s="1"/>
  <c r="E22" i="68" s="1"/>
  <c r="O16" i="68"/>
  <c r="N16" i="68"/>
  <c r="N18" i="68" s="1"/>
  <c r="N20" i="68" s="1"/>
  <c r="N21" i="68" s="1"/>
  <c r="N22" i="68" s="1"/>
  <c r="M16" i="68"/>
  <c r="L16" i="68"/>
  <c r="K16" i="68"/>
  <c r="K18" i="68" s="1"/>
  <c r="J16" i="68"/>
  <c r="I16" i="68"/>
  <c r="H16" i="68"/>
  <c r="H18" i="68" s="1"/>
  <c r="H20" i="68" s="1"/>
  <c r="G16" i="68"/>
  <c r="G18" i="68" s="1"/>
  <c r="G20" i="68" s="1"/>
  <c r="G21" i="68" s="1"/>
  <c r="G22" i="68" s="1"/>
  <c r="F16" i="68"/>
  <c r="F18" i="68" s="1"/>
  <c r="F20" i="68" s="1"/>
  <c r="F21" i="68" s="1"/>
  <c r="F22" i="68" s="1"/>
  <c r="E16" i="68"/>
  <c r="D16" i="68"/>
  <c r="D18" i="68" s="1"/>
  <c r="D20" i="68" s="1"/>
  <c r="D21" i="68" s="1"/>
  <c r="C16" i="68"/>
  <c r="C18" i="68" s="1"/>
  <c r="C20" i="68" s="1"/>
  <c r="C21" i="68" s="1"/>
  <c r="O15" i="68"/>
  <c r="O18" i="68" s="1"/>
  <c r="O14" i="68"/>
  <c r="P8" i="68"/>
  <c r="P9" i="68" s="1"/>
  <c r="O1" i="68"/>
  <c r="J50" i="67"/>
  <c r="J49" i="67"/>
  <c r="I49" i="67"/>
  <c r="I50" i="67" s="1"/>
  <c r="F49" i="67"/>
  <c r="F50" i="67" s="1"/>
  <c r="M48" i="67"/>
  <c r="M49" i="67" s="1"/>
  <c r="M50" i="67" s="1"/>
  <c r="L48" i="67"/>
  <c r="L49" i="67" s="1"/>
  <c r="L50" i="67" s="1"/>
  <c r="I48" i="67"/>
  <c r="F48" i="67"/>
  <c r="O47" i="67"/>
  <c r="O46" i="67"/>
  <c r="N46" i="67"/>
  <c r="N48" i="67" s="1"/>
  <c r="N49" i="67" s="1"/>
  <c r="N50" i="67" s="1"/>
  <c r="M46" i="67"/>
  <c r="L46" i="67"/>
  <c r="K46" i="67"/>
  <c r="K48" i="67" s="1"/>
  <c r="K49" i="67" s="1"/>
  <c r="K50" i="67" s="1"/>
  <c r="J46" i="67"/>
  <c r="J48" i="67" s="1"/>
  <c r="I46" i="67"/>
  <c r="H46" i="67"/>
  <c r="H48" i="67" s="1"/>
  <c r="H49" i="67" s="1"/>
  <c r="H50" i="67" s="1"/>
  <c r="G46" i="67"/>
  <c r="G48" i="67" s="1"/>
  <c r="G49" i="67" s="1"/>
  <c r="G50" i="67" s="1"/>
  <c r="F46" i="67"/>
  <c r="E46" i="67"/>
  <c r="E48" i="67" s="1"/>
  <c r="E49" i="67" s="1"/>
  <c r="E50" i="67" s="1"/>
  <c r="D46" i="67"/>
  <c r="D48" i="67" s="1"/>
  <c r="D49" i="67" s="1"/>
  <c r="D50" i="67" s="1"/>
  <c r="C46" i="67"/>
  <c r="C48" i="67" s="1"/>
  <c r="C49" i="67" s="1"/>
  <c r="C50" i="67" s="1"/>
  <c r="O44" i="67"/>
  <c r="D44" i="67"/>
  <c r="C44" i="67"/>
  <c r="O43" i="67"/>
  <c r="O42" i="67"/>
  <c r="P36" i="67"/>
  <c r="P37" i="67" s="1"/>
  <c r="O29" i="67"/>
  <c r="H23" i="67"/>
  <c r="H24" i="67" s="1"/>
  <c r="F23" i="67"/>
  <c r="F24" i="67" s="1"/>
  <c r="K22" i="67"/>
  <c r="K23" i="67" s="1"/>
  <c r="K24" i="67" s="1"/>
  <c r="F22" i="67"/>
  <c r="O21" i="67"/>
  <c r="N20" i="67"/>
  <c r="N22" i="67" s="1"/>
  <c r="N23" i="67" s="1"/>
  <c r="N24" i="67" s="1"/>
  <c r="M20" i="67"/>
  <c r="M22" i="67" s="1"/>
  <c r="M23" i="67" s="1"/>
  <c r="M24" i="67" s="1"/>
  <c r="K20" i="67"/>
  <c r="J20" i="67"/>
  <c r="J22" i="67" s="1"/>
  <c r="J23" i="67" s="1"/>
  <c r="J24" i="67" s="1"/>
  <c r="G20" i="67"/>
  <c r="G22" i="67" s="1"/>
  <c r="G23" i="67" s="1"/>
  <c r="G24" i="67" s="1"/>
  <c r="O18" i="67"/>
  <c r="N18" i="67"/>
  <c r="M18" i="67"/>
  <c r="L18" i="67"/>
  <c r="L20" i="67" s="1"/>
  <c r="L22" i="67" s="1"/>
  <c r="L23" i="67" s="1"/>
  <c r="L24" i="67" s="1"/>
  <c r="K18" i="67"/>
  <c r="J18" i="67"/>
  <c r="I18" i="67"/>
  <c r="I20" i="67" s="1"/>
  <c r="I22" i="67" s="1"/>
  <c r="I23" i="67" s="1"/>
  <c r="I24" i="67" s="1"/>
  <c r="H18" i="67"/>
  <c r="H20" i="67" s="1"/>
  <c r="H22" i="67" s="1"/>
  <c r="G18" i="67"/>
  <c r="F18" i="67"/>
  <c r="F20" i="67" s="1"/>
  <c r="E18" i="67"/>
  <c r="E20" i="67" s="1"/>
  <c r="E22" i="67" s="1"/>
  <c r="E23" i="67" s="1"/>
  <c r="E24" i="67" s="1"/>
  <c r="D18" i="67"/>
  <c r="D20" i="67" s="1"/>
  <c r="D22" i="67" s="1"/>
  <c r="D23" i="67" s="1"/>
  <c r="D24" i="67" s="1"/>
  <c r="C18" i="67"/>
  <c r="C20" i="67" s="1"/>
  <c r="C22" i="67" s="1"/>
  <c r="C23" i="67" s="1"/>
  <c r="C24" i="67" s="1"/>
  <c r="O17" i="67"/>
  <c r="O16" i="67"/>
  <c r="O20" i="67" s="1"/>
  <c r="P11" i="67"/>
  <c r="P10" i="67"/>
  <c r="O3" i="67"/>
  <c r="J53" i="66"/>
  <c r="I53" i="66"/>
  <c r="J52" i="66"/>
  <c r="I52" i="66"/>
  <c r="C52" i="66"/>
  <c r="C53" i="66" s="1"/>
  <c r="J51" i="66"/>
  <c r="I51" i="66"/>
  <c r="O50" i="66"/>
  <c r="O49" i="66"/>
  <c r="N49" i="66"/>
  <c r="N51" i="66" s="1"/>
  <c r="N52" i="66" s="1"/>
  <c r="N53" i="66" s="1"/>
  <c r="M49" i="66"/>
  <c r="M51" i="66" s="1"/>
  <c r="M52" i="66" s="1"/>
  <c r="M53" i="66" s="1"/>
  <c r="L49" i="66"/>
  <c r="L51" i="66" s="1"/>
  <c r="L52" i="66" s="1"/>
  <c r="L53" i="66" s="1"/>
  <c r="K49" i="66"/>
  <c r="K51" i="66" s="1"/>
  <c r="K52" i="66" s="1"/>
  <c r="K53" i="66" s="1"/>
  <c r="J49" i="66"/>
  <c r="I49" i="66"/>
  <c r="H49" i="66"/>
  <c r="H51" i="66" s="1"/>
  <c r="H52" i="66" s="1"/>
  <c r="H53" i="66" s="1"/>
  <c r="G49" i="66"/>
  <c r="G51" i="66" s="1"/>
  <c r="G52" i="66" s="1"/>
  <c r="G53" i="66" s="1"/>
  <c r="F49" i="66"/>
  <c r="F51" i="66" s="1"/>
  <c r="F52" i="66" s="1"/>
  <c r="F53" i="66" s="1"/>
  <c r="E49" i="66"/>
  <c r="E51" i="66" s="1"/>
  <c r="E52" i="66" s="1"/>
  <c r="E53" i="66" s="1"/>
  <c r="D49" i="66"/>
  <c r="D51" i="66" s="1"/>
  <c r="D52" i="66" s="1"/>
  <c r="D53" i="66" s="1"/>
  <c r="C49" i="66"/>
  <c r="C51" i="66" s="1"/>
  <c r="O47" i="66"/>
  <c r="O46" i="66"/>
  <c r="O45" i="66"/>
  <c r="P39" i="66"/>
  <c r="P40" i="66" s="1"/>
  <c r="O32" i="66"/>
  <c r="K24" i="66"/>
  <c r="J24" i="66"/>
  <c r="I23" i="66"/>
  <c r="I24" i="66" s="1"/>
  <c r="H23" i="66"/>
  <c r="H24" i="66" s="1"/>
  <c r="H22" i="66"/>
  <c r="G22" i="66"/>
  <c r="G23" i="66" s="1"/>
  <c r="G24" i="66" s="1"/>
  <c r="D22" i="66"/>
  <c r="D23" i="66" s="1"/>
  <c r="D24" i="66" s="1"/>
  <c r="O21" i="66"/>
  <c r="N20" i="66"/>
  <c r="N22" i="66" s="1"/>
  <c r="N23" i="66" s="1"/>
  <c r="N24" i="66" s="1"/>
  <c r="M20" i="66"/>
  <c r="M22" i="66" s="1"/>
  <c r="M23" i="66" s="1"/>
  <c r="M24" i="66" s="1"/>
  <c r="L20" i="66"/>
  <c r="L22" i="66" s="1"/>
  <c r="L23" i="66" s="1"/>
  <c r="L24" i="66" s="1"/>
  <c r="K20" i="66"/>
  <c r="K22" i="66" s="1"/>
  <c r="K23" i="66" s="1"/>
  <c r="J20" i="66"/>
  <c r="J22" i="66" s="1"/>
  <c r="J23" i="66" s="1"/>
  <c r="I20" i="66"/>
  <c r="I22" i="66" s="1"/>
  <c r="H20" i="66"/>
  <c r="G20" i="66"/>
  <c r="F20" i="66"/>
  <c r="F22" i="66" s="1"/>
  <c r="F23" i="66" s="1"/>
  <c r="F24" i="66" s="1"/>
  <c r="E20" i="66"/>
  <c r="E22" i="66" s="1"/>
  <c r="E23" i="66" s="1"/>
  <c r="E24" i="66" s="1"/>
  <c r="D20" i="66"/>
  <c r="C20" i="66"/>
  <c r="C22" i="66" s="1"/>
  <c r="C23" i="66" s="1"/>
  <c r="C24" i="66" s="1"/>
  <c r="O18" i="66"/>
  <c r="O20" i="66" s="1"/>
  <c r="O17" i="66"/>
  <c r="O16" i="66"/>
  <c r="P10" i="66"/>
  <c r="P11" i="66" s="1"/>
  <c r="O3" i="66"/>
  <c r="O23" i="65"/>
  <c r="D22" i="65"/>
  <c r="D24" i="65" s="1"/>
  <c r="D25" i="65" s="1"/>
  <c r="D26" i="65" s="1"/>
  <c r="C22" i="65"/>
  <c r="C24" i="65" s="1"/>
  <c r="C25" i="65" s="1"/>
  <c r="C26" i="65" s="1"/>
  <c r="O20" i="65"/>
  <c r="I20" i="65"/>
  <c r="I22" i="65" s="1"/>
  <c r="I24" i="65" s="1"/>
  <c r="I25" i="65" s="1"/>
  <c r="I26" i="65" s="1"/>
  <c r="H20" i="65"/>
  <c r="H22" i="65" s="1"/>
  <c r="H24" i="65" s="1"/>
  <c r="H25" i="65" s="1"/>
  <c r="H26" i="65" s="1"/>
  <c r="D20" i="65"/>
  <c r="C20" i="65"/>
  <c r="O19" i="65"/>
  <c r="O22" i="65" s="1"/>
  <c r="O18" i="65"/>
  <c r="P12" i="65"/>
  <c r="P13" i="65" s="1"/>
  <c r="O5" i="65"/>
  <c r="O50" i="67" l="1"/>
  <c r="D38" i="67" s="1"/>
  <c r="O22" i="69"/>
  <c r="D10" i="69" s="1"/>
  <c r="O53" i="66"/>
  <c r="D41" i="66" s="1"/>
  <c r="O24" i="67"/>
  <c r="D12" i="67" s="1"/>
  <c r="O24" i="72"/>
  <c r="D12" i="72" s="1"/>
  <c r="O23" i="70"/>
  <c r="D11" i="70" s="1"/>
  <c r="O24" i="73"/>
  <c r="D11" i="73" s="1"/>
  <c r="O24" i="66"/>
  <c r="D12" i="66" s="1"/>
  <c r="O23" i="71"/>
  <c r="D11" i="71" s="1"/>
  <c r="O22" i="68"/>
  <c r="D10" i="68" s="1"/>
  <c r="O24" i="74"/>
  <c r="D12" i="74" s="1"/>
  <c r="G20" i="65"/>
  <c r="G22" i="65" s="1"/>
  <c r="G24" i="65" s="1"/>
  <c r="G25" i="65" s="1"/>
  <c r="G26" i="65" s="1"/>
  <c r="F20" i="65"/>
  <c r="F22" i="65" s="1"/>
  <c r="F24" i="65" s="1"/>
  <c r="F25" i="65" s="1"/>
  <c r="F26" i="65" s="1"/>
  <c r="E20" i="65"/>
  <c r="E22" i="65" s="1"/>
  <c r="E24" i="65" s="1"/>
  <c r="E25" i="65" s="1"/>
  <c r="E26" i="65" s="1"/>
  <c r="O26" i="65" s="1"/>
  <c r="D14" i="65" s="1"/>
  <c r="N20" i="65"/>
  <c r="N22" i="65" s="1"/>
  <c r="N24" i="65" s="1"/>
  <c r="N25" i="65" s="1"/>
  <c r="N26" i="65" s="1"/>
  <c r="M20" i="65"/>
  <c r="M22" i="65" s="1"/>
  <c r="M24" i="65" s="1"/>
  <c r="M25" i="65" s="1"/>
  <c r="M26" i="65" s="1"/>
  <c r="L20" i="65"/>
  <c r="L22" i="65" s="1"/>
  <c r="L24" i="65" s="1"/>
  <c r="L25" i="65" s="1"/>
  <c r="L26" i="65" s="1"/>
  <c r="K20" i="65"/>
  <c r="K22" i="65" s="1"/>
  <c r="K24" i="65" s="1"/>
  <c r="K25" i="65" s="1"/>
  <c r="K26" i="65" s="1"/>
  <c r="J20" i="65"/>
  <c r="J22" i="65" s="1"/>
  <c r="J24" i="65" s="1"/>
  <c r="J25" i="65" s="1"/>
  <c r="J26" i="65" s="1"/>
  <c r="O52" i="73"/>
  <c r="D39" i="73" s="1"/>
  <c r="O23" i="75"/>
  <c r="D11" i="75" s="1"/>
  <c r="E17" i="77"/>
  <c r="E19" i="77" s="1"/>
  <c r="E21" i="77" s="1"/>
  <c r="E22" i="77" s="1"/>
  <c r="E23" i="77" s="1"/>
  <c r="F17" i="77"/>
  <c r="F19" i="77" s="1"/>
  <c r="F21" i="77" s="1"/>
  <c r="F22" i="77" s="1"/>
  <c r="F23" i="77" s="1"/>
  <c r="G17" i="77"/>
  <c r="G19" i="77" s="1"/>
  <c r="G21" i="77" s="1"/>
  <c r="G22" i="77" s="1"/>
  <c r="G23" i="77" s="1"/>
  <c r="J17" i="77"/>
  <c r="J19" i="77" s="1"/>
  <c r="J21" i="77" s="1"/>
  <c r="J22" i="77" s="1"/>
  <c r="J23" i="77" s="1"/>
  <c r="F17" i="75"/>
  <c r="F19" i="75" s="1"/>
  <c r="F21" i="75" s="1"/>
  <c r="F22" i="75" s="1"/>
  <c r="F23" i="75" s="1"/>
  <c r="I17" i="76"/>
  <c r="I19" i="76" s="1"/>
  <c r="I21" i="76" s="1"/>
  <c r="I22" i="76" s="1"/>
  <c r="I23" i="76" s="1"/>
  <c r="M17" i="77"/>
  <c r="M19" i="77" s="1"/>
  <c r="M21" i="77" s="1"/>
  <c r="M22" i="77" s="1"/>
  <c r="M23" i="77" s="1"/>
  <c r="L17" i="77"/>
  <c r="L19" i="77" s="1"/>
  <c r="L21" i="77" s="1"/>
  <c r="L22" i="77" s="1"/>
  <c r="L23" i="77" s="1"/>
  <c r="K17" i="77"/>
  <c r="K19" i="77" s="1"/>
  <c r="K21" i="77" s="1"/>
  <c r="K22" i="77" s="1"/>
  <c r="K23" i="77" s="1"/>
  <c r="H17" i="77"/>
  <c r="H19" i="77" s="1"/>
  <c r="H21" i="77" s="1"/>
  <c r="H22" i="77" s="1"/>
  <c r="H23" i="77" s="1"/>
  <c r="I17" i="77"/>
  <c r="I19" i="77" s="1"/>
  <c r="I21" i="77" s="1"/>
  <c r="I22" i="77" s="1"/>
  <c r="I23" i="77" s="1"/>
  <c r="O23" i="77" s="1"/>
  <c r="D11" i="77" s="1"/>
  <c r="L17" i="76"/>
  <c r="L19" i="76" s="1"/>
  <c r="L21" i="76" s="1"/>
  <c r="L22" i="76" s="1"/>
  <c r="L23" i="76" s="1"/>
  <c r="E17" i="76"/>
  <c r="E19" i="76" s="1"/>
  <c r="E21" i="76" s="1"/>
  <c r="E22" i="76" s="1"/>
  <c r="E23" i="76" s="1"/>
  <c r="N17" i="76"/>
  <c r="N19" i="76" s="1"/>
  <c r="N21" i="76" s="1"/>
  <c r="N22" i="76" s="1"/>
  <c r="N23" i="76" s="1"/>
  <c r="M17" i="76"/>
  <c r="M19" i="76" s="1"/>
  <c r="M21" i="76" s="1"/>
  <c r="M22" i="76" s="1"/>
  <c r="M23" i="76" s="1"/>
  <c r="K17" i="76"/>
  <c r="K19" i="76" s="1"/>
  <c r="K21" i="76" s="1"/>
  <c r="K22" i="76" s="1"/>
  <c r="K23" i="76" s="1"/>
  <c r="O23" i="76" s="1"/>
  <c r="D11" i="76" s="1"/>
  <c r="D24" i="73"/>
  <c r="G17" i="75"/>
  <c r="G19" i="75" s="1"/>
  <c r="G21" i="75" s="1"/>
  <c r="G22" i="75" s="1"/>
  <c r="G23" i="75" s="1"/>
  <c r="K17" i="75"/>
  <c r="K19" i="75" s="1"/>
  <c r="K21" i="75" s="1"/>
  <c r="K22" i="75" s="1"/>
  <c r="K23" i="75" s="1"/>
  <c r="J17" i="75"/>
  <c r="J19" i="75" s="1"/>
  <c r="J21" i="75" s="1"/>
  <c r="J22" i="75" s="1"/>
  <c r="J23" i="75" s="1"/>
  <c r="I17" i="75"/>
  <c r="I19" i="75" s="1"/>
  <c r="I21" i="75" s="1"/>
  <c r="I22" i="75" s="1"/>
  <c r="I23" i="75" s="1"/>
  <c r="O19" i="76"/>
  <c r="E47" i="76"/>
  <c r="F47" i="76" s="1"/>
  <c r="E46" i="77"/>
  <c r="F46" i="77" s="1"/>
  <c r="E51" i="75"/>
  <c r="F51" i="75" s="1"/>
  <c r="N22" i="59" l="1"/>
  <c r="M22" i="59"/>
  <c r="L22" i="59"/>
  <c r="N16" i="59"/>
  <c r="M16" i="59"/>
  <c r="L16" i="59"/>
  <c r="K16" i="59"/>
  <c r="J16" i="59"/>
  <c r="I16" i="59"/>
  <c r="H16" i="59"/>
  <c r="G16" i="59"/>
  <c r="F16" i="59"/>
  <c r="E16" i="59"/>
  <c r="D16" i="59"/>
  <c r="C16" i="59"/>
  <c r="K22" i="59"/>
  <c r="J22" i="59"/>
  <c r="I22" i="59"/>
  <c r="H22" i="59"/>
  <c r="G22" i="59"/>
  <c r="F22" i="59"/>
  <c r="E22" i="59"/>
  <c r="D22" i="59"/>
  <c r="C22" i="59"/>
  <c r="N16" i="58"/>
  <c r="M16" i="58"/>
  <c r="L16" i="58"/>
  <c r="K16" i="58"/>
  <c r="J16" i="58"/>
  <c r="I16" i="58"/>
  <c r="H16" i="58"/>
  <c r="G16" i="58"/>
  <c r="F16" i="58"/>
  <c r="E16" i="58"/>
  <c r="D16" i="58"/>
  <c r="C16" i="58"/>
  <c r="O1" i="59" l="1"/>
  <c r="O1" i="58"/>
  <c r="L29" i="59" l="1"/>
  <c r="L28" i="58"/>
  <c r="M8" i="38" l="1"/>
  <c r="B16" i="38" s="1"/>
  <c r="G8" i="38"/>
  <c r="K18" i="59" l="1"/>
  <c r="K20" i="59" s="1"/>
  <c r="K21" i="59" s="1"/>
  <c r="I18" i="59"/>
  <c r="I20" i="59" s="1"/>
  <c r="I21" i="59" s="1"/>
  <c r="E18" i="59"/>
  <c r="E20" i="59" s="1"/>
  <c r="E21" i="59" s="1"/>
  <c r="D18" i="59"/>
  <c r="D20" i="59" s="1"/>
  <c r="D21" i="59" s="1"/>
  <c r="C18" i="59"/>
  <c r="C20" i="59" s="1"/>
  <c r="C21" i="59" s="1"/>
  <c r="C23" i="59" s="1"/>
  <c r="J18" i="58"/>
  <c r="J20" i="58" s="1"/>
  <c r="J21" i="58" s="1"/>
  <c r="J22" i="58" s="1"/>
  <c r="F18" i="58"/>
  <c r="F20" i="58" s="1"/>
  <c r="F21" i="58" s="1"/>
  <c r="F22" i="58" s="1"/>
  <c r="N18" i="59"/>
  <c r="N20" i="59" s="1"/>
  <c r="N21" i="59" s="1"/>
  <c r="L18" i="59"/>
  <c r="L20" i="59" s="1"/>
  <c r="L21" i="59" s="1"/>
  <c r="J18" i="59"/>
  <c r="J20" i="59" s="1"/>
  <c r="J21" i="59" s="1"/>
  <c r="J23" i="59" s="1"/>
  <c r="L18" i="58"/>
  <c r="L20" i="58" s="1"/>
  <c r="L21" i="58" s="1"/>
  <c r="L22" i="58" s="1"/>
  <c r="D18" i="58"/>
  <c r="D20" i="58" s="1"/>
  <c r="D21" i="58" s="1"/>
  <c r="D22" i="58" s="1"/>
  <c r="M18" i="59"/>
  <c r="M20" i="59" s="1"/>
  <c r="M21" i="59" s="1"/>
  <c r="I18" i="58"/>
  <c r="I20" i="58" s="1"/>
  <c r="I21" i="58" s="1"/>
  <c r="I22" i="58" s="1"/>
  <c r="G18" i="58"/>
  <c r="G20" i="58" s="1"/>
  <c r="G21" i="58" s="1"/>
  <c r="G22" i="58" s="1"/>
  <c r="G18" i="59"/>
  <c r="G20" i="59" s="1"/>
  <c r="G21" i="59" s="1"/>
  <c r="G23" i="59" s="1"/>
  <c r="H18" i="58"/>
  <c r="H20" i="58" s="1"/>
  <c r="H21" i="58" s="1"/>
  <c r="H22" i="58" s="1"/>
  <c r="D54" i="59"/>
  <c r="C54" i="59"/>
  <c r="D53" i="59"/>
  <c r="C53" i="59"/>
  <c r="E53" i="59" s="1"/>
  <c r="F53" i="59" s="1"/>
  <c r="D52" i="59"/>
  <c r="C52" i="59"/>
  <c r="E52" i="59" s="1"/>
  <c r="F52" i="59" s="1"/>
  <c r="D51" i="59"/>
  <c r="C51" i="59"/>
  <c r="D50" i="59"/>
  <c r="C50" i="59"/>
  <c r="D49" i="59"/>
  <c r="C49" i="59"/>
  <c r="E49" i="59" s="1"/>
  <c r="F49" i="59" s="1"/>
  <c r="D48" i="59"/>
  <c r="C48" i="59"/>
  <c r="E48" i="59" s="1"/>
  <c r="F48" i="59" s="1"/>
  <c r="D47" i="59"/>
  <c r="C47" i="59"/>
  <c r="D46" i="59"/>
  <c r="C46" i="59"/>
  <c r="D45" i="59"/>
  <c r="C45" i="59"/>
  <c r="E45" i="59" s="1"/>
  <c r="F45" i="59" s="1"/>
  <c r="D44" i="59"/>
  <c r="C44" i="59"/>
  <c r="E44" i="59" s="1"/>
  <c r="F44" i="59" s="1"/>
  <c r="D43" i="59"/>
  <c r="C43" i="59"/>
  <c r="E43" i="59" s="1"/>
  <c r="F43" i="59" s="1"/>
  <c r="D38" i="59"/>
  <c r="F38" i="59" s="1"/>
  <c r="O36" i="59"/>
  <c r="O34" i="59"/>
  <c r="N34" i="59"/>
  <c r="O19" i="59"/>
  <c r="O16" i="59"/>
  <c r="H18" i="59"/>
  <c r="H20" i="59" s="1"/>
  <c r="H21" i="59" s="1"/>
  <c r="F18" i="59"/>
  <c r="F20" i="59" s="1"/>
  <c r="F21" i="59" s="1"/>
  <c r="O15" i="59"/>
  <c r="O14" i="59"/>
  <c r="P8" i="59"/>
  <c r="P9" i="59" s="1"/>
  <c r="D53" i="58"/>
  <c r="C53" i="58"/>
  <c r="D52" i="58"/>
  <c r="C52" i="58"/>
  <c r="D51" i="58"/>
  <c r="E51" i="58" s="1"/>
  <c r="F51" i="58" s="1"/>
  <c r="C51" i="58"/>
  <c r="D50" i="58"/>
  <c r="C50" i="58"/>
  <c r="D49" i="58"/>
  <c r="C49" i="58"/>
  <c r="D48" i="58"/>
  <c r="C48" i="58"/>
  <c r="D47" i="58"/>
  <c r="E47" i="58" s="1"/>
  <c r="F47" i="58" s="1"/>
  <c r="C47" i="58"/>
  <c r="D46" i="58"/>
  <c r="C46" i="58"/>
  <c r="D45" i="58"/>
  <c r="C45" i="58"/>
  <c r="D44" i="58"/>
  <c r="C44" i="58"/>
  <c r="D43" i="58"/>
  <c r="E43" i="58" s="1"/>
  <c r="F43" i="58" s="1"/>
  <c r="C43" i="58"/>
  <c r="D42" i="58"/>
  <c r="C42" i="58"/>
  <c r="D37" i="58"/>
  <c r="F37" i="58" s="1"/>
  <c r="O35" i="58"/>
  <c r="O33" i="58"/>
  <c r="N33" i="58"/>
  <c r="O19" i="58"/>
  <c r="O16" i="58"/>
  <c r="N18" i="58"/>
  <c r="N20" i="58" s="1"/>
  <c r="N21" i="58" s="1"/>
  <c r="N22" i="58" s="1"/>
  <c r="M18" i="58"/>
  <c r="M20" i="58" s="1"/>
  <c r="M21" i="58" s="1"/>
  <c r="M22" i="58" s="1"/>
  <c r="K18" i="58"/>
  <c r="K20" i="58" s="1"/>
  <c r="K21" i="58" s="1"/>
  <c r="K22" i="58" s="1"/>
  <c r="E18" i="58"/>
  <c r="E20" i="58" s="1"/>
  <c r="E21" i="58" s="1"/>
  <c r="E22" i="58" s="1"/>
  <c r="C18" i="58"/>
  <c r="C20" i="58" s="1"/>
  <c r="C21" i="58" s="1"/>
  <c r="C22" i="58" s="1"/>
  <c r="O15" i="58"/>
  <c r="O14" i="58"/>
  <c r="P8" i="58"/>
  <c r="P9" i="58" s="1"/>
  <c r="K23" i="59" l="1"/>
  <c r="L23" i="59"/>
  <c r="N23" i="59"/>
  <c r="D23" i="59"/>
  <c r="F23" i="59"/>
  <c r="E23" i="59"/>
  <c r="I23" i="59"/>
  <c r="M23" i="59"/>
  <c r="E47" i="59"/>
  <c r="F47" i="59" s="1"/>
  <c r="E51" i="59"/>
  <c r="F51" i="59" s="1"/>
  <c r="E46" i="59"/>
  <c r="F46" i="59" s="1"/>
  <c r="E50" i="59"/>
  <c r="F50" i="59" s="1"/>
  <c r="E54" i="59"/>
  <c r="F54" i="59" s="1"/>
  <c r="H23" i="59"/>
  <c r="O18" i="59"/>
  <c r="O18" i="58"/>
  <c r="E44" i="58"/>
  <c r="F44" i="58" s="1"/>
  <c r="E48" i="58"/>
  <c r="F48" i="58" s="1"/>
  <c r="E52" i="58"/>
  <c r="F52" i="58" s="1"/>
  <c r="E45" i="58"/>
  <c r="F45" i="58" s="1"/>
  <c r="E49" i="58"/>
  <c r="F49" i="58" s="1"/>
  <c r="E53" i="58"/>
  <c r="F53" i="58" s="1"/>
  <c r="E42" i="58"/>
  <c r="F42" i="58" s="1"/>
  <c r="E46" i="58"/>
  <c r="F46" i="58" s="1"/>
  <c r="E50" i="58"/>
  <c r="F50" i="58" s="1"/>
  <c r="O22" i="58"/>
  <c r="D10" i="58" s="1"/>
  <c r="O23" i="59" l="1"/>
  <c r="D10" i="59" s="1"/>
  <c r="N23" i="54"/>
  <c r="J23" i="54" s="1"/>
  <c r="K15" i="38" l="1"/>
  <c r="A15" i="38"/>
  <c r="B17" i="38" l="1"/>
  <c r="L17" i="38" s="1"/>
  <c r="L16" i="3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sinzai085</author>
    <author>sinzai203</author>
  </authors>
  <commentList>
    <comment ref="O3" authorId="0" shapeId="0" xr:uid="{EBFA2CDC-4B89-475A-8E05-B0DFBF2BB587}">
      <text>
        <r>
          <rPr>
            <sz val="9"/>
            <color indexed="81"/>
            <rFont val="ＭＳ Ｐゴシック"/>
            <family val="3"/>
            <charset val="128"/>
            <scheme val="minor"/>
          </rPr>
          <t>転居等による変更がある場合は、枝番号〔-1、-2等〕を入力してください。</t>
        </r>
      </text>
    </comment>
    <comment ref="I4" authorId="1" shapeId="0" xr:uid="{66625356-4807-4C23-98F8-BCE615A5670A}">
      <text>
        <r>
          <rPr>
            <sz val="10"/>
            <color indexed="81"/>
            <rFont val="ＭＳ Ｐゴシック"/>
            <family val="3"/>
            <charset val="128"/>
            <scheme val="minor"/>
          </rPr>
          <t xml:space="preserve">当様式は、事業計画書から実績報告書まで同一のファイルを基に作成します。表題名のセルをクリックすると、ドロップダウンリストを表示する▼が表示されます。この▼をポイントするとリストが表示されるので、「事業計画書」「交付申請書」「実績報告書」のいずれかを各申請段階に応じて選択してください。 </t>
        </r>
      </text>
    </comment>
    <comment ref="J6" authorId="1" shapeId="0" xr:uid="{03BDA609-8943-4A2D-A4AE-C8938E9F3767}">
      <text>
        <r>
          <rPr>
            <sz val="10"/>
            <color indexed="81"/>
            <rFont val="ＭＳ Ｐゴシック"/>
            <family val="3"/>
            <charset val="128"/>
            <scheme val="minor"/>
          </rPr>
          <t xml:space="preserve">事業計画時に「宿舎・入居者未定」の場合は、当様式は作成不要です。災害時協定締結事業所別（様式1-2）で未定期間に応じた助成対象額を記入してください。
</t>
        </r>
        <r>
          <rPr>
            <b/>
            <sz val="10"/>
            <color indexed="10"/>
            <rFont val="ＭＳ Ｐゴシック"/>
            <family val="3"/>
            <charset val="128"/>
            <scheme val="minor"/>
          </rPr>
          <t>なお、</t>
        </r>
        <r>
          <rPr>
            <b/>
            <u/>
            <sz val="10"/>
            <color indexed="10"/>
            <rFont val="ＭＳ Ｐゴシック"/>
            <family val="3"/>
            <charset val="128"/>
            <scheme val="minor"/>
          </rPr>
          <t>交付申請時には、宿舎または入居者が決まっていない場合、申請できません。</t>
        </r>
      </text>
    </comment>
    <comment ref="P8" authorId="1" shapeId="0" xr:uid="{0877FEE9-B7C9-45EA-84E8-585511E7EA84}">
      <text>
        <r>
          <rPr>
            <b/>
            <sz val="9"/>
            <color indexed="81"/>
            <rFont val="MS P ゴシック"/>
            <family val="3"/>
            <charset val="128"/>
          </rPr>
          <t>関数あり</t>
        </r>
      </text>
    </comment>
    <comment ref="N16" authorId="1" shapeId="0" xr:uid="{F7E616BC-4562-40A2-863C-87704E51AF7D}">
      <text>
        <r>
          <rPr>
            <sz val="11"/>
            <color indexed="81"/>
            <rFont val="MS P ゴシック"/>
            <family val="3"/>
            <charset val="128"/>
          </rPr>
          <t>礼金・更新料の支払額＆助成期間を入力しても月々に反映されない場合は、財団までご連絡ください。</t>
        </r>
      </text>
    </comment>
    <comment ref="A36" authorId="0" shapeId="0" xr:uid="{6379FC59-4984-46AD-BE4A-0E8E7A119923}">
      <text>
        <r>
          <rPr>
            <b/>
            <sz val="10"/>
            <color indexed="81"/>
            <rFont val="ＭＳ Ｐゴシック"/>
            <family val="3"/>
            <charset val="128"/>
          </rPr>
          <t>支払年月日欄には、依頼日ではなく、</t>
        </r>
        <r>
          <rPr>
            <b/>
            <u/>
            <sz val="10"/>
            <color indexed="81"/>
            <rFont val="ＭＳ Ｐゴシック"/>
            <family val="3"/>
            <charset val="128"/>
          </rPr>
          <t>実支払日</t>
        </r>
        <r>
          <rPr>
            <b/>
            <sz val="10"/>
            <color indexed="81"/>
            <rFont val="ＭＳ Ｐゴシック"/>
            <family val="3"/>
            <charset val="128"/>
          </rPr>
          <t>を入力してください。</t>
        </r>
        <r>
          <rPr>
            <b/>
            <u/>
            <sz val="9"/>
            <color indexed="81"/>
            <rFont val="ＭＳ Ｐゴシック"/>
            <family val="3"/>
            <charset val="128"/>
          </rPr>
          <t xml:space="preserve">
</t>
        </r>
        <r>
          <rPr>
            <sz val="9"/>
            <color indexed="81"/>
            <rFont val="ＭＳ Ｐゴシック"/>
            <family val="3"/>
            <charset val="128"/>
          </rPr>
          <t>西暦（年/月/日）で入力してください→和暦に変換されます（例：2025/6/25）
令和表記にならない場合は、和暦で入力してください。（例：R7.6.25)</t>
        </r>
      </text>
    </comment>
    <comment ref="G36" authorId="1" shapeId="0" xr:uid="{FFC5EF25-5839-4185-96F4-5743F5E8E1A0}">
      <text>
        <r>
          <rPr>
            <b/>
            <sz val="11"/>
            <color indexed="81"/>
            <rFont val="MS P ゴシック"/>
            <family val="3"/>
            <charset val="128"/>
          </rPr>
          <t>経費支払書の振込金額を入力してください。</t>
        </r>
        <r>
          <rPr>
            <sz val="10"/>
            <color indexed="81"/>
            <rFont val="MS P ゴシック"/>
            <family val="3"/>
            <charset val="128"/>
          </rPr>
          <t>黄色の網掛け部分は入力不可です。</t>
        </r>
      </text>
    </comment>
    <comment ref="G40" authorId="1" shapeId="0" xr:uid="{58C637AE-6ADD-4298-969B-AB15A0D6A4F1}">
      <text>
        <r>
          <rPr>
            <b/>
            <sz val="11"/>
            <color indexed="81"/>
            <rFont val="MS P ゴシック"/>
            <family val="3"/>
            <charset val="128"/>
          </rPr>
          <t>経費支払書の振込金額を入力してください。</t>
        </r>
        <r>
          <rPr>
            <sz val="10"/>
            <color indexed="81"/>
            <rFont val="MS P ゴシック"/>
            <family val="3"/>
            <charset val="128"/>
          </rPr>
          <t>黄色の網掛け部分は入力不可です。</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sinzai203</author>
  </authors>
  <commentList>
    <comment ref="P8" authorId="0" shapeId="0" xr:uid="{8703CD29-7F61-4C34-B41A-63B85CE200E2}">
      <text>
        <r>
          <rPr>
            <b/>
            <sz val="9"/>
            <color indexed="81"/>
            <rFont val="MS P ゴシック"/>
            <family val="3"/>
            <charset val="128"/>
          </rPr>
          <t>関数あり</t>
        </r>
      </text>
    </comment>
    <comment ref="P34" authorId="0" shapeId="0" xr:uid="{B20CF8B0-6B9F-453F-A317-407D09E56F7A}">
      <text>
        <r>
          <rPr>
            <b/>
            <sz val="9"/>
            <color indexed="81"/>
            <rFont val="MS P ゴシック"/>
            <family val="3"/>
            <charset val="128"/>
          </rPr>
          <t>関数あり</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sinzai203</author>
  </authors>
  <commentList>
    <comment ref="P9" authorId="0" shapeId="0" xr:uid="{F7F28125-BBE4-484C-8B23-69E304DD9F12}">
      <text>
        <r>
          <rPr>
            <b/>
            <sz val="9"/>
            <color indexed="81"/>
            <rFont val="MS P ゴシック"/>
            <family val="3"/>
            <charset val="128"/>
          </rPr>
          <t>関数あり</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sinzai203</author>
  </authors>
  <commentList>
    <comment ref="P9" authorId="0" shapeId="0" xr:uid="{BFC4472B-FC84-47A4-900F-1EA076D6BB43}">
      <text>
        <r>
          <rPr>
            <b/>
            <sz val="9"/>
            <color indexed="81"/>
            <rFont val="MS P ゴシック"/>
            <family val="3"/>
            <charset val="128"/>
          </rPr>
          <t>関数あり</t>
        </r>
      </text>
    </comment>
    <comment ref="P37" authorId="0" shapeId="0" xr:uid="{E09953E4-8D34-4B30-9EB0-18EB014D4A13}">
      <text>
        <r>
          <rPr>
            <b/>
            <sz val="9"/>
            <color indexed="81"/>
            <rFont val="MS P ゴシック"/>
            <family val="3"/>
            <charset val="128"/>
          </rPr>
          <t>関数あり</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sinzai203</author>
  </authors>
  <commentList>
    <comment ref="P10" authorId="0" shapeId="0" xr:uid="{BAB4A5D6-6E94-4353-8FC7-99F3095FA18A}">
      <text>
        <r>
          <rPr>
            <b/>
            <sz val="9"/>
            <color indexed="81"/>
            <rFont val="MS P ゴシック"/>
            <family val="3"/>
            <charset val="128"/>
          </rPr>
          <t>関数あり</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sinzai203</author>
  </authors>
  <commentList>
    <comment ref="P9" authorId="0" shapeId="0" xr:uid="{3CC4A6FC-0274-47F4-829D-2371E8657C94}">
      <text>
        <r>
          <rPr>
            <b/>
            <sz val="9"/>
            <color indexed="81"/>
            <rFont val="MS P ゴシック"/>
            <family val="3"/>
            <charset val="128"/>
          </rPr>
          <t>関数あり</t>
        </r>
      </text>
    </comment>
    <comment ref="P37" authorId="0" shapeId="0" xr:uid="{699EF00D-0581-4600-8CD1-C580C214A902}">
      <text>
        <r>
          <rPr>
            <b/>
            <sz val="9"/>
            <color indexed="81"/>
            <rFont val="MS P ゴシック"/>
            <family val="3"/>
            <charset val="128"/>
          </rPr>
          <t>関数あり</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sinzai203</author>
  </authors>
  <commentList>
    <comment ref="P9" authorId="0" shapeId="0" xr:uid="{56FBE298-4BD7-4284-A8B6-684180A40B76}">
      <text>
        <r>
          <rPr>
            <b/>
            <sz val="9"/>
            <color indexed="81"/>
            <rFont val="MS P ゴシック"/>
            <family val="3"/>
            <charset val="128"/>
          </rPr>
          <t>関数あり</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sinzai203</author>
  </authors>
  <commentList>
    <comment ref="P9" authorId="0" shapeId="0" xr:uid="{2CDFD240-5F95-4CE5-B084-7ED5D42DC200}">
      <text>
        <r>
          <rPr>
            <b/>
            <sz val="9"/>
            <color indexed="81"/>
            <rFont val="MS P ゴシック"/>
            <family val="3"/>
            <charset val="128"/>
          </rPr>
          <t>関数あり</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sinzai203</author>
  </authors>
  <commentList>
    <comment ref="P9" authorId="0" shapeId="0" xr:uid="{30E9ABBF-F9C9-4245-9FF3-0181C44DFB57}">
      <text>
        <r>
          <rPr>
            <b/>
            <sz val="9"/>
            <color indexed="81"/>
            <rFont val="MS P ゴシック"/>
            <family val="3"/>
            <charset val="128"/>
          </rPr>
          <t>関数あり</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sinzai085</author>
    <author>sinzai203</author>
  </authors>
  <commentList>
    <comment ref="O3" authorId="0" shapeId="0" xr:uid="{427BC90F-8266-479B-860E-30255652DF80}">
      <text>
        <r>
          <rPr>
            <sz val="9"/>
            <color indexed="81"/>
            <rFont val="MS P ゴシック"/>
            <family val="3"/>
            <charset val="128"/>
          </rPr>
          <t>転居等による変更がある場合は、枝番号〔-1、-2等〕を入力してください。</t>
        </r>
      </text>
    </comment>
    <comment ref="I4" authorId="1" shapeId="0" xr:uid="{4F42B8F3-E80E-4CEA-89CF-F35AF32A9A79}">
      <text>
        <r>
          <rPr>
            <sz val="10"/>
            <color indexed="81"/>
            <rFont val="ＭＳ Ｐゴシック"/>
            <family val="3"/>
            <charset val="128"/>
            <scheme val="major"/>
          </rPr>
          <t xml:space="preserve">当様式は、事業計画書から実績報告書まで同一のファイルを基に作成します。表題名のセルをクリックすると、ドロップダウンリストを表示する▼が表示されます。この▼をポイントするとリストが表示されるので、「事業計画書」「交付申請書」「実績報告書」のいずれかを各申請段階に応じて選択してください。 </t>
        </r>
      </text>
    </comment>
    <comment ref="J6" authorId="1" shapeId="0" xr:uid="{ED18F448-FC03-416A-871E-9571C36B687B}">
      <text>
        <r>
          <rPr>
            <sz val="10"/>
            <color indexed="81"/>
            <rFont val="ＭＳ Ｐゴシック"/>
            <family val="3"/>
            <charset val="128"/>
          </rPr>
          <t>事業計画時に「宿舎・入居者未定」の場合は、当様式は作成不要です。災害時協定締結事業所別（様式1-2）で未定期間に応じた助成対象額を記入してください。</t>
        </r>
        <r>
          <rPr>
            <sz val="10"/>
            <color indexed="10"/>
            <rFont val="ＭＳ Ｐゴシック"/>
            <family val="3"/>
            <charset val="128"/>
          </rPr>
          <t xml:space="preserve">
</t>
        </r>
        <r>
          <rPr>
            <b/>
            <sz val="10"/>
            <color indexed="10"/>
            <rFont val="ＭＳ Ｐゴシック"/>
            <family val="3"/>
            <charset val="128"/>
          </rPr>
          <t>なお、</t>
        </r>
        <r>
          <rPr>
            <b/>
            <u/>
            <sz val="10"/>
            <color indexed="10"/>
            <rFont val="ＭＳ Ｐゴシック"/>
            <family val="3"/>
            <charset val="128"/>
          </rPr>
          <t>交付申請時には、宿舎または入居者が決まっていない場合、申請できません。</t>
        </r>
      </text>
    </comment>
    <comment ref="P8" authorId="1" shapeId="0" xr:uid="{8733992C-B503-4B3C-AD4A-4517FB630B7A}">
      <text>
        <r>
          <rPr>
            <b/>
            <sz val="9"/>
            <color indexed="81"/>
            <rFont val="MS P ゴシック"/>
            <family val="3"/>
            <charset val="128"/>
          </rPr>
          <t>関数あり</t>
        </r>
      </text>
    </comment>
    <comment ref="N16" authorId="1" shapeId="0" xr:uid="{60672D64-A998-44DC-B85C-D9748350D708}">
      <text>
        <r>
          <rPr>
            <sz val="11"/>
            <color indexed="81"/>
            <rFont val="MS P ゴシック"/>
            <family val="3"/>
            <charset val="128"/>
          </rPr>
          <t>礼金・更新料の支払額＆助成期間を入力しても月々に反映されない場合は、財団までご連絡ください。</t>
        </r>
      </text>
    </comment>
    <comment ref="A37" authorId="0" shapeId="0" xr:uid="{99CAA80B-01C3-4FF1-9DD6-70110FA09F3D}">
      <text>
        <r>
          <rPr>
            <b/>
            <sz val="10"/>
            <color indexed="81"/>
            <rFont val="ＭＳ Ｐゴシック"/>
            <family val="3"/>
            <charset val="128"/>
          </rPr>
          <t>支払年月日欄には、依頼日ではなく、</t>
        </r>
        <r>
          <rPr>
            <b/>
            <u/>
            <sz val="10"/>
            <color indexed="81"/>
            <rFont val="ＭＳ Ｐゴシック"/>
            <family val="3"/>
            <charset val="128"/>
          </rPr>
          <t>実支払日</t>
        </r>
        <r>
          <rPr>
            <b/>
            <sz val="10"/>
            <color indexed="81"/>
            <rFont val="ＭＳ Ｐゴシック"/>
            <family val="3"/>
            <charset val="128"/>
          </rPr>
          <t xml:space="preserve">を入力してください。
</t>
        </r>
        <r>
          <rPr>
            <sz val="9"/>
            <color indexed="81"/>
            <rFont val="ＭＳ Ｐゴシック"/>
            <family val="3"/>
            <charset val="128"/>
          </rPr>
          <t>西暦（年/月/日）で入力してください→和暦に変換されます（例：2025/6/25）
令和表記にならない場合は、和暦で入力してください。（例：R7.6.25)</t>
        </r>
      </text>
    </comment>
    <comment ref="G37" authorId="1" shapeId="0" xr:uid="{D28A8F68-2F72-48C8-912A-921F36C98960}">
      <text>
        <r>
          <rPr>
            <b/>
            <sz val="11"/>
            <color indexed="81"/>
            <rFont val="MS P ゴシック"/>
            <family val="3"/>
            <charset val="128"/>
          </rPr>
          <t>経費支払書の振込金額を入力してください。</t>
        </r>
        <r>
          <rPr>
            <sz val="11"/>
            <color indexed="81"/>
            <rFont val="MS P ゴシック"/>
            <family val="3"/>
            <charset val="128"/>
          </rPr>
          <t>黄色の網掛け部分</t>
        </r>
        <r>
          <rPr>
            <sz val="10"/>
            <color indexed="81"/>
            <rFont val="MS P ゴシック"/>
            <family val="3"/>
            <charset val="128"/>
          </rPr>
          <t>は入力不可です。</t>
        </r>
      </text>
    </comment>
    <comment ref="G41" authorId="1" shapeId="0" xr:uid="{B07E23FD-8204-453B-B4A0-E064068024AB}">
      <text>
        <r>
          <rPr>
            <b/>
            <sz val="11"/>
            <color indexed="81"/>
            <rFont val="MS P ゴシック"/>
            <family val="3"/>
            <charset val="128"/>
          </rPr>
          <t>経費支払書の振込金額を入力してください。</t>
        </r>
        <r>
          <rPr>
            <sz val="11"/>
            <color indexed="81"/>
            <rFont val="MS P ゴシック"/>
            <family val="3"/>
            <charset val="128"/>
          </rPr>
          <t>黄色の網掛け部分</t>
        </r>
        <r>
          <rPr>
            <sz val="10"/>
            <color indexed="81"/>
            <rFont val="MS P ゴシック"/>
            <family val="3"/>
            <charset val="128"/>
          </rPr>
          <t>は入力不可です。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sinzai203</author>
  </authors>
  <commentList>
    <comment ref="A8" authorId="0" shapeId="0" xr:uid="{03653819-6A30-43F8-9F4A-0BFB38148293}">
      <text>
        <r>
          <rPr>
            <sz val="9"/>
            <color indexed="81"/>
            <rFont val="MS P ゴシック"/>
            <family val="3"/>
            <charset val="128"/>
          </rPr>
          <t>ドロップダウンリストより選択してください。</t>
        </r>
      </text>
    </comment>
    <comment ref="A14" authorId="0" shapeId="0" xr:uid="{65B28C4C-757E-496F-8C4C-A1BB24068280}">
      <text>
        <r>
          <rPr>
            <sz val="9"/>
            <color indexed="81"/>
            <rFont val="MS P ゴシック"/>
            <family val="3"/>
            <charset val="128"/>
          </rPr>
          <t>西暦で2025/4/15のようにｽﾗｯｼｭ(/)を使用して記入してください。</t>
        </r>
      </text>
    </comment>
    <comment ref="H14" authorId="0" shapeId="0" xr:uid="{F37232A1-7A0F-4786-BFE4-E15A466BD34E}">
      <text>
        <r>
          <rPr>
            <sz val="9"/>
            <color indexed="81"/>
            <rFont val="MS P ゴシック"/>
            <family val="3"/>
            <charset val="128"/>
          </rPr>
          <t>西暦で2025/4/15のようにｽﾗｯｼｭ(/)を使用して記入してください。</t>
        </r>
      </text>
    </comment>
    <comment ref="A19" authorId="0" shapeId="0" xr:uid="{8C1766F5-A90C-46EB-8B0B-21E0117BF8F7}">
      <text>
        <r>
          <rPr>
            <sz val="9"/>
            <color indexed="81"/>
            <rFont val="MS P ゴシック"/>
            <family val="3"/>
            <charset val="128"/>
          </rPr>
          <t>西暦で2025/4/15のようにｽﾗｯｼｭ(/)を使用して記入してください。</t>
        </r>
      </text>
    </comment>
    <comment ref="H19" authorId="0" shapeId="0" xr:uid="{9FCC7D8F-6E81-4A33-979A-66A60F297289}">
      <text>
        <r>
          <rPr>
            <sz val="9"/>
            <color indexed="81"/>
            <rFont val="MS P ゴシック"/>
            <family val="3"/>
            <charset val="128"/>
          </rPr>
          <t>西暦で2025/4/15のようにｽﾗｯｼｭ(/)を使用して記入してください。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sinzai085</author>
  </authors>
  <commentList>
    <comment ref="I10" authorId="0" shapeId="0" xr:uid="{7A8E1581-2F5E-4C57-9688-22DB06A65EE8}">
      <text>
        <r>
          <rPr>
            <b/>
            <sz val="10"/>
            <color indexed="81"/>
            <rFont val="MS P ゴシック"/>
            <family val="3"/>
            <charset val="128"/>
          </rPr>
          <t>ファイル内リンクが設定されているので、下線部をクリックすると該当するシートにジャンプします。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sinzai203</author>
  </authors>
  <commentList>
    <comment ref="P12" authorId="0" shapeId="0" xr:uid="{03D79DB3-263D-416A-8A0E-08ED10EEB0EE}">
      <text>
        <r>
          <rPr>
            <b/>
            <sz val="9"/>
            <color indexed="81"/>
            <rFont val="MS P ゴシック"/>
            <family val="3"/>
            <charset val="128"/>
          </rPr>
          <t>関数あり</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sinzai203</author>
  </authors>
  <commentList>
    <comment ref="P10" authorId="0" shapeId="0" xr:uid="{5A372341-6389-466A-BA69-7787084BD33A}">
      <text>
        <r>
          <rPr>
            <b/>
            <sz val="9"/>
            <color indexed="81"/>
            <rFont val="MS P ゴシック"/>
            <family val="3"/>
            <charset val="128"/>
          </rPr>
          <t>関数あり</t>
        </r>
      </text>
    </comment>
    <comment ref="P39" authorId="0" shapeId="0" xr:uid="{0AEDAFB5-B653-4195-AD19-4175C1E31AF4}">
      <text>
        <r>
          <rPr>
            <b/>
            <sz val="9"/>
            <color indexed="81"/>
            <rFont val="MS P ゴシック"/>
            <family val="3"/>
            <charset val="128"/>
          </rPr>
          <t>関数あり</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sinzai203</author>
  </authors>
  <commentList>
    <comment ref="P10" authorId="0" shapeId="0" xr:uid="{BDCDC297-587B-475D-A1AA-AB7E342095AD}">
      <text>
        <r>
          <rPr>
            <b/>
            <sz val="9"/>
            <color indexed="81"/>
            <rFont val="MS P ゴシック"/>
            <family val="3"/>
            <charset val="128"/>
          </rPr>
          <t>関数あり</t>
        </r>
      </text>
    </comment>
    <comment ref="P36" authorId="0" shapeId="0" xr:uid="{9598E767-CFA1-43AB-BB20-94E0133E8A49}">
      <text>
        <r>
          <rPr>
            <b/>
            <sz val="9"/>
            <color indexed="81"/>
            <rFont val="MS P ゴシック"/>
            <family val="3"/>
            <charset val="128"/>
          </rPr>
          <t>関数あり</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sinzai203</author>
  </authors>
  <commentList>
    <comment ref="P8" authorId="0" shapeId="0" xr:uid="{2F9439B4-0A7F-48C4-B293-01A7A84D2006}">
      <text>
        <r>
          <rPr>
            <b/>
            <sz val="9"/>
            <color indexed="81"/>
            <rFont val="MS P ゴシック"/>
            <family val="3"/>
            <charset val="128"/>
          </rPr>
          <t>関数あり</t>
        </r>
      </text>
    </comment>
    <comment ref="P34" authorId="0" shapeId="0" xr:uid="{1720561C-AE82-4318-8F91-06F710FAB7B2}">
      <text>
        <r>
          <rPr>
            <b/>
            <sz val="9"/>
            <color indexed="81"/>
            <rFont val="MS P ゴシック"/>
            <family val="3"/>
            <charset val="128"/>
          </rPr>
          <t>関数あり</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sinzai203</author>
  </authors>
  <commentList>
    <comment ref="P10" authorId="0" shapeId="0" xr:uid="{D59E4B4C-5EA8-4A88-9AC7-64E7368AC3FD}">
      <text>
        <r>
          <rPr>
            <b/>
            <sz val="9"/>
            <color indexed="81"/>
            <rFont val="MS P ゴシック"/>
            <family val="3"/>
            <charset val="128"/>
          </rPr>
          <t>関数あり</t>
        </r>
      </text>
    </comment>
  </commentList>
</comments>
</file>

<file path=xl/sharedStrings.xml><?xml version="1.0" encoding="utf-8"?>
<sst xmlns="http://schemas.openxmlformats.org/spreadsheetml/2006/main" count="1354" uniqueCount="226">
  <si>
    <t>備考</t>
    <rPh sb="0" eb="2">
      <t>ビコウ</t>
    </rPh>
    <phoneticPr fontId="7"/>
  </si>
  <si>
    <t>円</t>
    <rPh sb="0" eb="1">
      <t>エン</t>
    </rPh>
    <phoneticPr fontId="7"/>
  </si>
  <si>
    <t>公益財団法人東京都福祉保健財団 理事長 殿</t>
    <rPh sb="0" eb="6">
      <t>コウザイ</t>
    </rPh>
    <rPh sb="6" eb="15">
      <t>トウキョウトフクシホケンザイダン</t>
    </rPh>
    <rPh sb="16" eb="19">
      <t>リジチョウ</t>
    </rPh>
    <rPh sb="20" eb="21">
      <t>ドノ</t>
    </rPh>
    <phoneticPr fontId="7"/>
  </si>
  <si>
    <t>宿舎番号</t>
    <rPh sb="0" eb="2">
      <t>シュクシャ</t>
    </rPh>
    <rPh sb="2" eb="4">
      <t>バンゴウ</t>
    </rPh>
    <phoneticPr fontId="7"/>
  </si>
  <si>
    <t>入居者氏名</t>
    <rPh sb="0" eb="3">
      <t>ニュウキョシャ</t>
    </rPh>
    <rPh sb="3" eb="5">
      <t>シメイ</t>
    </rPh>
    <phoneticPr fontId="7"/>
  </si>
  <si>
    <t>助成期間</t>
    <rPh sb="0" eb="2">
      <t>ジョセイ</t>
    </rPh>
    <rPh sb="2" eb="4">
      <t>キカン</t>
    </rPh>
    <phoneticPr fontId="7"/>
  </si>
  <si>
    <t>開始日</t>
    <rPh sb="0" eb="3">
      <t>カイシビ</t>
    </rPh>
    <phoneticPr fontId="7"/>
  </si>
  <si>
    <t>1  助成対象額</t>
    <rPh sb="3" eb="5">
      <t>ジョセイ</t>
    </rPh>
    <rPh sb="5" eb="7">
      <t>タイショウ</t>
    </rPh>
    <rPh sb="7" eb="8">
      <t>ガク</t>
    </rPh>
    <phoneticPr fontId="7"/>
  </si>
  <si>
    <t>金</t>
    <rPh sb="0" eb="1">
      <t>キン</t>
    </rPh>
    <phoneticPr fontId="7"/>
  </si>
  <si>
    <t>終了日</t>
    <rPh sb="0" eb="3">
      <t>シュウリョウビ</t>
    </rPh>
    <phoneticPr fontId="7"/>
  </si>
  <si>
    <t>2  内訳</t>
    <rPh sb="3" eb="5">
      <t>ウチワケ</t>
    </rPh>
    <phoneticPr fontId="7"/>
  </si>
  <si>
    <t>種別</t>
    <rPh sb="0" eb="2">
      <t>シュベツ</t>
    </rPh>
    <phoneticPr fontId="7"/>
  </si>
  <si>
    <t>4月分</t>
    <rPh sb="1" eb="2">
      <t>ガツ</t>
    </rPh>
    <rPh sb="2" eb="3">
      <t>ブン</t>
    </rPh>
    <phoneticPr fontId="7"/>
  </si>
  <si>
    <t>5月分</t>
    <rPh sb="1" eb="2">
      <t>ガツ</t>
    </rPh>
    <rPh sb="2" eb="3">
      <t>ブン</t>
    </rPh>
    <phoneticPr fontId="7"/>
  </si>
  <si>
    <t>6月分</t>
    <rPh sb="1" eb="2">
      <t>ガツ</t>
    </rPh>
    <rPh sb="2" eb="3">
      <t>ブン</t>
    </rPh>
    <phoneticPr fontId="7"/>
  </si>
  <si>
    <t>7月分</t>
    <rPh sb="1" eb="2">
      <t>ガツ</t>
    </rPh>
    <rPh sb="2" eb="3">
      <t>ブン</t>
    </rPh>
    <phoneticPr fontId="7"/>
  </si>
  <si>
    <t>8月分</t>
    <rPh sb="2" eb="3">
      <t>ブン</t>
    </rPh>
    <phoneticPr fontId="7"/>
  </si>
  <si>
    <t>9月分</t>
    <rPh sb="2" eb="3">
      <t>ブン</t>
    </rPh>
    <phoneticPr fontId="7"/>
  </si>
  <si>
    <t>10月分</t>
    <rPh sb="3" eb="4">
      <t>ブン</t>
    </rPh>
    <phoneticPr fontId="7"/>
  </si>
  <si>
    <t>11月分</t>
    <rPh sb="3" eb="4">
      <t>ブン</t>
    </rPh>
    <phoneticPr fontId="7"/>
  </si>
  <si>
    <t>12月分</t>
    <rPh sb="3" eb="4">
      <t>ブン</t>
    </rPh>
    <phoneticPr fontId="7"/>
  </si>
  <si>
    <t>2月分</t>
    <rPh sb="2" eb="3">
      <t>ブン</t>
    </rPh>
    <phoneticPr fontId="7"/>
  </si>
  <si>
    <t>3月分</t>
    <rPh sb="2" eb="3">
      <t>ブン</t>
    </rPh>
    <phoneticPr fontId="7"/>
  </si>
  <si>
    <t>合計  （円）</t>
    <rPh sb="0" eb="2">
      <t>ゴウケイ</t>
    </rPh>
    <rPh sb="5" eb="6">
      <t>エン</t>
    </rPh>
    <phoneticPr fontId="7"/>
  </si>
  <si>
    <t>共益費（管理費）</t>
    <rPh sb="0" eb="3">
      <t>キョウエキヒ</t>
    </rPh>
    <rPh sb="4" eb="7">
      <t>カンリヒ</t>
    </rPh>
    <phoneticPr fontId="7"/>
  </si>
  <si>
    <t>礼金または更新料</t>
    <rPh sb="0" eb="2">
      <t>レイキン</t>
    </rPh>
    <rPh sb="5" eb="8">
      <t>コウシンリョウ</t>
    </rPh>
    <phoneticPr fontId="7"/>
  </si>
  <si>
    <t>－</t>
    <phoneticPr fontId="7"/>
  </si>
  <si>
    <t>助成対象額   ｄ×7/8
 （1,000円未満切捨）</t>
    <rPh sb="0" eb="2">
      <t>ジョセイ</t>
    </rPh>
    <rPh sb="2" eb="4">
      <t>タイショウ</t>
    </rPh>
    <rPh sb="4" eb="5">
      <t>ガク</t>
    </rPh>
    <rPh sb="21" eb="22">
      <t>エン</t>
    </rPh>
    <rPh sb="22" eb="24">
      <t>ミマン</t>
    </rPh>
    <rPh sb="24" eb="26">
      <t>キリス</t>
    </rPh>
    <phoneticPr fontId="7"/>
  </si>
  <si>
    <t>1月分</t>
    <rPh sb="1" eb="2">
      <t>ガツ</t>
    </rPh>
    <rPh sb="2" eb="3">
      <t>ブン</t>
    </rPh>
    <phoneticPr fontId="7"/>
  </si>
  <si>
    <t>枝番号</t>
    <rPh sb="0" eb="1">
      <t>エダ</t>
    </rPh>
    <rPh sb="1" eb="2">
      <t>バン</t>
    </rPh>
    <rPh sb="2" eb="3">
      <t>ゴウ</t>
    </rPh>
    <phoneticPr fontId="7"/>
  </si>
  <si>
    <t>支払額
（円）</t>
    <rPh sb="0" eb="1">
      <t>シ</t>
    </rPh>
    <rPh sb="1" eb="2">
      <t>バライ</t>
    </rPh>
    <rPh sb="2" eb="3">
      <t>ガク</t>
    </rPh>
    <rPh sb="5" eb="6">
      <t>エン</t>
    </rPh>
    <phoneticPr fontId="7"/>
  </si>
  <si>
    <t>＊同一宿舎に対象者が複数居住している場合は、下欄
  または備考欄に氏名と助成期間を記入してください。</t>
    <rPh sb="1" eb="3">
      <t>ドウイツ</t>
    </rPh>
    <rPh sb="3" eb="5">
      <t>シュクシャ</t>
    </rPh>
    <rPh sb="6" eb="9">
      <t>タイショウシャ</t>
    </rPh>
    <rPh sb="10" eb="12">
      <t>フクスウ</t>
    </rPh>
    <rPh sb="12" eb="14">
      <t>キョジュウ</t>
    </rPh>
    <rPh sb="18" eb="20">
      <t>バアイ</t>
    </rPh>
    <rPh sb="22" eb="24">
      <t>カラン</t>
    </rPh>
    <rPh sb="30" eb="32">
      <t>ビコウ</t>
    </rPh>
    <rPh sb="32" eb="33">
      <t>ラン</t>
    </rPh>
    <rPh sb="34" eb="36">
      <t>シメイ</t>
    </rPh>
    <rPh sb="37" eb="39">
      <t>ジョセイ</t>
    </rPh>
    <rPh sb="39" eb="41">
      <t>キカン</t>
    </rPh>
    <rPh sb="42" eb="44">
      <t>キニュウ</t>
    </rPh>
    <phoneticPr fontId="7"/>
  </si>
  <si>
    <t>を入力してください</t>
    <rPh sb="1" eb="3">
      <t>ニュウリョク</t>
    </rPh>
    <phoneticPr fontId="24"/>
  </si>
  <si>
    <t>①日割り計算をする月の期間を入力してください。</t>
    <rPh sb="1" eb="3">
      <t>ヒワ</t>
    </rPh>
    <rPh sb="4" eb="6">
      <t>ケイサン</t>
    </rPh>
    <rPh sb="9" eb="10">
      <t>ツキ</t>
    </rPh>
    <rPh sb="11" eb="13">
      <t>キカン</t>
    </rPh>
    <rPh sb="14" eb="16">
      <t>ニュウリョク</t>
    </rPh>
    <phoneticPr fontId="24"/>
  </si>
  <si>
    <t>期間</t>
    <rPh sb="0" eb="2">
      <t>キカン</t>
    </rPh>
    <phoneticPr fontId="24"/>
  </si>
  <si>
    <t>月</t>
    <rPh sb="0" eb="1">
      <t>ガツ</t>
    </rPh>
    <phoneticPr fontId="24"/>
  </si>
  <si>
    <t>日</t>
    <rPh sb="0" eb="1">
      <t>ニチ</t>
    </rPh>
    <phoneticPr fontId="24"/>
  </si>
  <si>
    <t>～</t>
    <phoneticPr fontId="24"/>
  </si>
  <si>
    <t>居住日数</t>
    <rPh sb="0" eb="2">
      <t>キョジュウ</t>
    </rPh>
    <rPh sb="2" eb="4">
      <t>ニッスウ</t>
    </rPh>
    <phoneticPr fontId="24"/>
  </si>
  <si>
    <t>②1ヶ月の賃料と共益費を入力してください。</t>
    <rPh sb="3" eb="4">
      <t>ゲツ</t>
    </rPh>
    <rPh sb="5" eb="7">
      <t>チンリョウ</t>
    </rPh>
    <rPh sb="8" eb="11">
      <t>キョウエキヒ</t>
    </rPh>
    <rPh sb="12" eb="14">
      <t>ニュウリョク</t>
    </rPh>
    <phoneticPr fontId="24"/>
  </si>
  <si>
    <t>賃料</t>
    <rPh sb="0" eb="2">
      <t>チンリョウ</t>
    </rPh>
    <phoneticPr fontId="24"/>
  </si>
  <si>
    <t>共益費</t>
    <rPh sb="0" eb="3">
      <t>キョウエキヒ</t>
    </rPh>
    <phoneticPr fontId="24"/>
  </si>
  <si>
    <t>③対象月の実際に支払った額がわかれば入力してください。</t>
    <rPh sb="1" eb="3">
      <t>タイショウ</t>
    </rPh>
    <rPh sb="3" eb="4">
      <t>ツキ</t>
    </rPh>
    <rPh sb="5" eb="7">
      <t>ジッサイ</t>
    </rPh>
    <rPh sb="8" eb="10">
      <t>シハラ</t>
    </rPh>
    <rPh sb="12" eb="13">
      <t>ガク</t>
    </rPh>
    <rPh sb="18" eb="20">
      <t>ニュウリョク</t>
    </rPh>
    <phoneticPr fontId="24"/>
  </si>
  <si>
    <t>日割額</t>
    <rPh sb="0" eb="2">
      <t>ヒワリ</t>
    </rPh>
    <rPh sb="2" eb="3">
      <t>ガク</t>
    </rPh>
    <phoneticPr fontId="24"/>
  </si>
  <si>
    <r>
      <t>実支払額</t>
    </r>
    <r>
      <rPr>
        <sz val="10"/>
        <color theme="1"/>
        <rFont val="ＭＳ Ｐゴシック"/>
        <family val="3"/>
        <charset val="128"/>
        <scheme val="minor"/>
      </rPr>
      <t>（不明な場合は空欄）</t>
    </r>
    <rPh sb="0" eb="1">
      <t>ジツ</t>
    </rPh>
    <rPh sb="1" eb="3">
      <t>シハライ</t>
    </rPh>
    <rPh sb="3" eb="4">
      <t>ガク</t>
    </rPh>
    <rPh sb="5" eb="7">
      <t>フメイ</t>
    </rPh>
    <rPh sb="8" eb="10">
      <t>バアイ</t>
    </rPh>
    <rPh sb="11" eb="13">
      <t>クウラン</t>
    </rPh>
    <phoneticPr fontId="24"/>
  </si>
  <si>
    <t>様式転記内容</t>
    <phoneticPr fontId="24"/>
  </si>
  <si>
    <t xml:space="preserve"> 比較して少ない金額</t>
    <rPh sb="1" eb="3">
      <t>ヒカク</t>
    </rPh>
    <rPh sb="5" eb="6">
      <t>スク</t>
    </rPh>
    <rPh sb="8" eb="10">
      <t>キンガク</t>
    </rPh>
    <phoneticPr fontId="24"/>
  </si>
  <si>
    <t>※ この申請書は、宿舎一戸につき一枚作成してください。なお、宿舎・入居者に変更があった場合には、別葉（宿舎別）を作成してください。</t>
    <phoneticPr fontId="7"/>
  </si>
  <si>
    <t>　ｋｍ</t>
    <phoneticPr fontId="7"/>
  </si>
  <si>
    <r>
      <t xml:space="preserve">宿舎住所
</t>
    </r>
    <r>
      <rPr>
        <sz val="9"/>
        <rFont val="ＭＳ Ｐゴシック"/>
        <family val="3"/>
        <charset val="128"/>
      </rPr>
      <t>（建物名・部屋番号も記載）</t>
    </r>
    <rPh sb="0" eb="2">
      <t>シュクシャ</t>
    </rPh>
    <rPh sb="2" eb="3">
      <t>ジュウ</t>
    </rPh>
    <rPh sb="3" eb="4">
      <t>ショ</t>
    </rPh>
    <rPh sb="6" eb="8">
      <t>タテモノ</t>
    </rPh>
    <rPh sb="8" eb="9">
      <t>ナ</t>
    </rPh>
    <rPh sb="10" eb="12">
      <t>ヘヤ</t>
    </rPh>
    <rPh sb="12" eb="14">
      <t>バンゴウ</t>
    </rPh>
    <rPh sb="15" eb="17">
      <t>キサイ</t>
    </rPh>
    <phoneticPr fontId="7"/>
  </si>
  <si>
    <r>
      <t>合計</t>
    </r>
    <r>
      <rPr>
        <b/>
        <sz val="10"/>
        <rFont val="ＭＳ Ｐゴシック"/>
        <family val="3"/>
        <charset val="128"/>
      </rPr>
      <t xml:space="preserve"> [a]</t>
    </r>
    <rPh sb="0" eb="2">
      <t>ゴウケイ</t>
    </rPh>
    <phoneticPr fontId="7"/>
  </si>
  <si>
    <r>
      <t>入居者負担額</t>
    </r>
    <r>
      <rPr>
        <b/>
        <sz val="10"/>
        <rFont val="ＭＳ Ｐゴシック"/>
        <family val="3"/>
        <charset val="128"/>
      </rPr>
      <t xml:space="preserve"> [b]</t>
    </r>
    <rPh sb="0" eb="3">
      <t>ニュウキョシャ</t>
    </rPh>
    <rPh sb="3" eb="5">
      <t>フタン</t>
    </rPh>
    <rPh sb="5" eb="6">
      <t>ガク</t>
    </rPh>
    <phoneticPr fontId="7"/>
  </si>
  <si>
    <r>
      <t>法人負担額</t>
    </r>
    <r>
      <rPr>
        <b/>
        <sz val="10"/>
        <rFont val="ＭＳ Ｐゴシック"/>
        <family val="3"/>
        <charset val="128"/>
      </rPr>
      <t xml:space="preserve"> [c]</t>
    </r>
    <r>
      <rPr>
        <sz val="10"/>
        <rFont val="ＭＳ Ｐゴシック"/>
        <family val="3"/>
        <charset val="128"/>
      </rPr>
      <t xml:space="preserve">
 （a-b）</t>
    </r>
    <rPh sb="0" eb="2">
      <t>ホウジン</t>
    </rPh>
    <rPh sb="2" eb="4">
      <t>フタン</t>
    </rPh>
    <rPh sb="4" eb="5">
      <t>ガク</t>
    </rPh>
    <phoneticPr fontId="7"/>
  </si>
  <si>
    <r>
      <t>選定額</t>
    </r>
    <r>
      <rPr>
        <b/>
        <sz val="10"/>
        <rFont val="ＭＳ Ｐゴシック"/>
        <family val="3"/>
        <charset val="128"/>
      </rPr>
      <t xml:space="preserve"> [d]</t>
    </r>
    <r>
      <rPr>
        <sz val="10"/>
        <rFont val="ＭＳ Ｐゴシック"/>
        <family val="3"/>
        <charset val="128"/>
      </rPr>
      <t xml:space="preserve">
（cと基準額82,000円とを
比較し少ない額）</t>
    </r>
    <rPh sb="0" eb="2">
      <t>センテイ</t>
    </rPh>
    <rPh sb="2" eb="3">
      <t>ガク</t>
    </rPh>
    <rPh sb="11" eb="13">
      <t>キジュン</t>
    </rPh>
    <rPh sb="13" eb="14">
      <t>ガク</t>
    </rPh>
    <rPh sb="20" eb="21">
      <t>エン</t>
    </rPh>
    <rPh sb="24" eb="26">
      <t>ヒカク</t>
    </rPh>
    <rPh sb="27" eb="28">
      <t>スク</t>
    </rPh>
    <rPh sb="30" eb="31">
      <t>ガク</t>
    </rPh>
    <phoneticPr fontId="7"/>
  </si>
  <si>
    <t>を埋めてください。</t>
    <rPh sb="1" eb="2">
      <t>ウ</t>
    </rPh>
    <phoneticPr fontId="7"/>
  </si>
  <si>
    <t>●助成期間開始日確認シート</t>
    <rPh sb="1" eb="3">
      <t>ジョセイ</t>
    </rPh>
    <rPh sb="3" eb="5">
      <t>キカン</t>
    </rPh>
    <rPh sb="5" eb="8">
      <t>カイシビ</t>
    </rPh>
    <rPh sb="8" eb="10">
      <t>カクニン</t>
    </rPh>
    <phoneticPr fontId="24"/>
  </si>
  <si>
    <t>→　新規</t>
    <rPh sb="2" eb="4">
      <t>シンキ</t>
    </rPh>
    <phoneticPr fontId="7"/>
  </si>
  <si>
    <t>をドロップダウンリストから選択してください。</t>
    <rPh sb="13" eb="15">
      <t>センタク</t>
    </rPh>
    <phoneticPr fontId="7"/>
  </si>
  <si>
    <t>→　継続</t>
    <rPh sb="2" eb="4">
      <t>ケイゾク</t>
    </rPh>
    <phoneticPr fontId="7"/>
  </si>
  <si>
    <t>②採用日（入職日）を入力してください。</t>
    <rPh sb="1" eb="3">
      <t>サイヨウ</t>
    </rPh>
    <rPh sb="3" eb="4">
      <t>ビ</t>
    </rPh>
    <rPh sb="5" eb="7">
      <t>ニュウショク</t>
    </rPh>
    <rPh sb="7" eb="8">
      <t>ビ</t>
    </rPh>
    <rPh sb="10" eb="12">
      <t>ニュウリョク</t>
    </rPh>
    <phoneticPr fontId="24"/>
  </si>
  <si>
    <t>③賃貸借契約書の契約期間開始日を入力してください。</t>
    <rPh sb="1" eb="4">
      <t>チンタイシャク</t>
    </rPh>
    <rPh sb="4" eb="7">
      <t>ケイヤクショ</t>
    </rPh>
    <rPh sb="8" eb="10">
      <t>ケイヤク</t>
    </rPh>
    <rPh sb="10" eb="12">
      <t>キカン</t>
    </rPh>
    <rPh sb="12" eb="15">
      <t>カイシビ</t>
    </rPh>
    <rPh sb="16" eb="18">
      <t>ニュウリョク</t>
    </rPh>
    <phoneticPr fontId="7"/>
  </si>
  <si>
    <t>(名義変更の場合は、法人契約の始期)</t>
    <rPh sb="1" eb="3">
      <t>メイギ</t>
    </rPh>
    <rPh sb="3" eb="5">
      <t>ヘンコウ</t>
    </rPh>
    <rPh sb="6" eb="8">
      <t>バアイ</t>
    </rPh>
    <rPh sb="10" eb="12">
      <t>ホウジン</t>
    </rPh>
    <rPh sb="12" eb="14">
      <t>ケイヤク</t>
    </rPh>
    <rPh sb="15" eb="17">
      <t>シキ</t>
    </rPh>
    <phoneticPr fontId="7"/>
  </si>
  <si>
    <t>④住民票の住定日（転入日、転居日）を入力してください。</t>
    <rPh sb="1" eb="4">
      <t>ジュウミンヒョウ</t>
    </rPh>
    <rPh sb="5" eb="6">
      <t>ジュウ</t>
    </rPh>
    <rPh sb="6" eb="7">
      <t>テイ</t>
    </rPh>
    <rPh sb="7" eb="8">
      <t>ビ</t>
    </rPh>
    <rPh sb="9" eb="11">
      <t>テンニュウ</t>
    </rPh>
    <rPh sb="11" eb="12">
      <t>ビ</t>
    </rPh>
    <rPh sb="13" eb="15">
      <t>テンキョ</t>
    </rPh>
    <rPh sb="15" eb="16">
      <t>ビ</t>
    </rPh>
    <rPh sb="18" eb="20">
      <t>ニュウリョク</t>
    </rPh>
    <phoneticPr fontId="24"/>
  </si>
  <si>
    <t>※届出日ではありません。</t>
    <rPh sb="1" eb="3">
      <t>トドケデ</t>
    </rPh>
    <rPh sb="3" eb="4">
      <t>ビ</t>
    </rPh>
    <phoneticPr fontId="7"/>
  </si>
  <si>
    <t>様式転記内容</t>
    <rPh sb="0" eb="2">
      <t>ヨウシキ</t>
    </rPh>
    <rPh sb="2" eb="4">
      <t>テンキ</t>
    </rPh>
    <rPh sb="4" eb="6">
      <t>ナイヨウ</t>
    </rPh>
    <phoneticPr fontId="7"/>
  </si>
  <si>
    <t>助成期間開始日</t>
    <rPh sb="0" eb="2">
      <t>ジョセイ</t>
    </rPh>
    <rPh sb="2" eb="4">
      <t>キカン</t>
    </rPh>
    <rPh sb="4" eb="7">
      <t>カイシビ</t>
    </rPh>
    <phoneticPr fontId="7"/>
  </si>
  <si>
    <t>●日割り計算シート</t>
    <rPh sb="4" eb="6">
      <t>ケイサン</t>
    </rPh>
    <phoneticPr fontId="24"/>
  </si>
  <si>
    <t>⑤福祉避難所の協定締結日を入力してください。</t>
    <rPh sb="1" eb="6">
      <t>フクシヒナンジョ</t>
    </rPh>
    <rPh sb="7" eb="12">
      <t>キョウテイテイケツビ</t>
    </rPh>
    <rPh sb="13" eb="15">
      <t>ニュウリョク</t>
    </rPh>
    <phoneticPr fontId="7"/>
  </si>
  <si>
    <t>令和　年　月　日</t>
    <rPh sb="0" eb="2">
      <t>レイワ</t>
    </rPh>
    <rPh sb="3" eb="4">
      <t>ネン</t>
    </rPh>
    <rPh sb="5" eb="6">
      <t>ガツ</t>
    </rPh>
    <rPh sb="7" eb="8">
      <t>ニチ</t>
    </rPh>
    <phoneticPr fontId="7"/>
  </si>
  <si>
    <t>　　・転居や退去により助成終了となる場合の助成終了月</t>
    <rPh sb="3" eb="5">
      <t>テンキョ</t>
    </rPh>
    <rPh sb="6" eb="8">
      <t>タイキョ</t>
    </rPh>
    <rPh sb="11" eb="13">
      <t>ジョセイ</t>
    </rPh>
    <rPh sb="13" eb="15">
      <t>シュウリョウ</t>
    </rPh>
    <rPh sb="18" eb="20">
      <t>バアイ</t>
    </rPh>
    <rPh sb="21" eb="26">
      <t>ジョセイシュウリョウツキ</t>
    </rPh>
    <phoneticPr fontId="7"/>
  </si>
  <si>
    <t>下記のいずれかに該当し、月の途中で助成終了（開始）となる場合は対象月の日割り額を算出してください。</t>
    <rPh sb="0" eb="2">
      <t>カキ</t>
    </rPh>
    <rPh sb="8" eb="10">
      <t>ガイトウ</t>
    </rPh>
    <rPh sb="12" eb="13">
      <t>ツキ</t>
    </rPh>
    <rPh sb="14" eb="16">
      <t>トチュウ</t>
    </rPh>
    <rPh sb="17" eb="19">
      <t>ジョセイ</t>
    </rPh>
    <rPh sb="19" eb="21">
      <t>シュウリョウ</t>
    </rPh>
    <rPh sb="22" eb="24">
      <t>カイシ</t>
    </rPh>
    <rPh sb="28" eb="30">
      <t>バアイ</t>
    </rPh>
    <rPh sb="31" eb="34">
      <t>タイショウツキ</t>
    </rPh>
    <rPh sb="35" eb="37">
      <t>ヒワ</t>
    </rPh>
    <rPh sb="38" eb="39">
      <t>ガク</t>
    </rPh>
    <rPh sb="40" eb="42">
      <t>サンシュツ</t>
    </rPh>
    <phoneticPr fontId="7"/>
  </si>
  <si>
    <t>助成率</t>
    <rPh sb="0" eb="3">
      <t>ジョセイリツ</t>
    </rPh>
    <phoneticPr fontId="17"/>
  </si>
  <si>
    <t>他1</t>
    <rPh sb="0" eb="1">
      <t>ホカ</t>
    </rPh>
    <phoneticPr fontId="7"/>
  </si>
  <si>
    <t>他2</t>
    <rPh sb="0" eb="1">
      <t>ホカ</t>
    </rPh>
    <phoneticPr fontId="7"/>
  </si>
  <si>
    <t>経費払込照合表</t>
    <rPh sb="0" eb="2">
      <t>ケイヒ</t>
    </rPh>
    <rPh sb="2" eb="4">
      <t>ハライコミ</t>
    </rPh>
    <rPh sb="4" eb="6">
      <t>ショウゴウ</t>
    </rPh>
    <rPh sb="6" eb="7">
      <t>ヒョウ</t>
    </rPh>
    <phoneticPr fontId="7"/>
  </si>
  <si>
    <t>経費の払込先</t>
    <rPh sb="0" eb="2">
      <t>ケイヒ</t>
    </rPh>
    <rPh sb="3" eb="5">
      <t>ハライコミ</t>
    </rPh>
    <rPh sb="5" eb="6">
      <t>サキ</t>
    </rPh>
    <phoneticPr fontId="7"/>
  </si>
  <si>
    <t>礼金／更新料</t>
    <rPh sb="0" eb="2">
      <t>レイキン</t>
    </rPh>
    <rPh sb="3" eb="6">
      <t>コウシンリョウ</t>
    </rPh>
    <phoneticPr fontId="7"/>
  </si>
  <si>
    <t>賃料 ・ 共益費（管理費）</t>
    <rPh sb="0" eb="2">
      <t>チンリョウ</t>
    </rPh>
    <rPh sb="5" eb="8">
      <t>キョウエキヒ</t>
    </rPh>
    <rPh sb="9" eb="12">
      <t>カンリヒ</t>
    </rPh>
    <phoneticPr fontId="7"/>
  </si>
  <si>
    <t>１．内訳〔礼金または更新料〕</t>
    <rPh sb="2" eb="4">
      <t>ウチワケ</t>
    </rPh>
    <rPh sb="5" eb="7">
      <t>レイキン</t>
    </rPh>
    <rPh sb="10" eb="13">
      <t>コウシンリョウ</t>
    </rPh>
    <phoneticPr fontId="7"/>
  </si>
  <si>
    <t>支払
年月日</t>
    <rPh sb="0" eb="2">
      <t>シハライ</t>
    </rPh>
    <phoneticPr fontId="7"/>
  </si>
  <si>
    <t>助成対象外
経費
【B-A】</t>
    <rPh sb="0" eb="2">
      <t>ジョセイ</t>
    </rPh>
    <rPh sb="2" eb="4">
      <t>タイショウ</t>
    </rPh>
    <rPh sb="4" eb="5">
      <t>ガイ</t>
    </rPh>
    <rPh sb="6" eb="8">
      <t>ケイヒ</t>
    </rPh>
    <phoneticPr fontId="7"/>
  </si>
  <si>
    <t>支払額
合計
【B】</t>
    <rPh sb="0" eb="2">
      <t>シハライ</t>
    </rPh>
    <rPh sb="2" eb="3">
      <t>ガク</t>
    </rPh>
    <rPh sb="4" eb="6">
      <t>ゴウケイ</t>
    </rPh>
    <phoneticPr fontId="7"/>
  </si>
  <si>
    <t>備考
（助成対象外経費の内訳等）</t>
    <rPh sb="0" eb="2">
      <t>ビコウ</t>
    </rPh>
    <rPh sb="4" eb="6">
      <t>ジョセイ</t>
    </rPh>
    <rPh sb="6" eb="8">
      <t>タイショウ</t>
    </rPh>
    <rPh sb="8" eb="9">
      <t>ガイ</t>
    </rPh>
    <rPh sb="9" eb="11">
      <t>ケイヒ</t>
    </rPh>
    <rPh sb="12" eb="14">
      <t>ウチワケ</t>
    </rPh>
    <rPh sb="14" eb="15">
      <t>トウ</t>
    </rPh>
    <phoneticPr fontId="7"/>
  </si>
  <si>
    <t>礼　金  ／ 更新料</t>
    <rPh sb="0" eb="1">
      <t>レイ</t>
    </rPh>
    <rPh sb="2" eb="3">
      <t>キン</t>
    </rPh>
    <rPh sb="7" eb="10">
      <t>コウシンリョウ</t>
    </rPh>
    <phoneticPr fontId="7"/>
  </si>
  <si>
    <t>２．内訳〔賃料及び共益費〕</t>
    <rPh sb="2" eb="4">
      <t>ウチワケ</t>
    </rPh>
    <rPh sb="5" eb="7">
      <t>チンリョウ</t>
    </rPh>
    <rPh sb="7" eb="8">
      <t>オヨ</t>
    </rPh>
    <rPh sb="9" eb="12">
      <t>キョウエキヒ</t>
    </rPh>
    <phoneticPr fontId="7"/>
  </si>
  <si>
    <t>対象月</t>
    <rPh sb="0" eb="2">
      <t>タイショウ</t>
    </rPh>
    <phoneticPr fontId="7"/>
  </si>
  <si>
    <t>宿舎別様式上の記載額</t>
    <rPh sb="0" eb="3">
      <t>シュクシャベツ</t>
    </rPh>
    <rPh sb="3" eb="6">
      <t>ヨウシキジョウ</t>
    </rPh>
    <rPh sb="7" eb="9">
      <t>キサイ</t>
    </rPh>
    <rPh sb="9" eb="10">
      <t>ガク</t>
    </rPh>
    <phoneticPr fontId="7"/>
  </si>
  <si>
    <t>計
【A】</t>
    <rPh sb="0" eb="1">
      <t>ケイ</t>
    </rPh>
    <phoneticPr fontId="7"/>
  </si>
  <si>
    <t>賃料</t>
    <rPh sb="0" eb="2">
      <t>チンリョウ</t>
    </rPh>
    <phoneticPr fontId="7"/>
  </si>
  <si>
    <t>共益費
（管理費）</t>
    <rPh sb="0" eb="3">
      <t>キョウエキヒ</t>
    </rPh>
    <rPh sb="5" eb="8">
      <t>カンリヒ</t>
    </rPh>
    <phoneticPr fontId="7"/>
  </si>
  <si>
    <t>※経費支払書を添付して提出してください。</t>
    <rPh sb="1" eb="3">
      <t>ケイヒ</t>
    </rPh>
    <rPh sb="3" eb="5">
      <t>シハライ</t>
    </rPh>
    <rPh sb="5" eb="6">
      <t>ショ</t>
    </rPh>
    <rPh sb="7" eb="9">
      <t>テンプ</t>
    </rPh>
    <rPh sb="11" eb="13">
      <t>テイシュツ</t>
    </rPh>
    <phoneticPr fontId="7"/>
  </si>
  <si>
    <t>【注意事項】　①</t>
    <rPh sb="1" eb="5">
      <t>チュウイジコウ</t>
    </rPh>
    <phoneticPr fontId="7"/>
  </si>
  <si>
    <t>②</t>
    <phoneticPr fontId="7"/>
  </si>
  <si>
    <t>年度の途中で賃料の払込先や支払方法を変更した場合は、変更したことが分かる書類（振込先変更に係る通知文や口座振替依頼書等）を経費支払書と共に提出してください。</t>
    <rPh sb="0" eb="2">
      <t>ネンド</t>
    </rPh>
    <rPh sb="3" eb="5">
      <t>トチュウ</t>
    </rPh>
    <rPh sb="6" eb="8">
      <t>チンリョウ</t>
    </rPh>
    <rPh sb="9" eb="12">
      <t>ハライコミサキ</t>
    </rPh>
    <rPh sb="13" eb="17">
      <t>シハライホウホウ</t>
    </rPh>
    <rPh sb="18" eb="20">
      <t>ヘンコウ</t>
    </rPh>
    <rPh sb="22" eb="24">
      <t>バアイ</t>
    </rPh>
    <rPh sb="26" eb="28">
      <t>ヘンコウ</t>
    </rPh>
    <rPh sb="33" eb="34">
      <t>ワ</t>
    </rPh>
    <rPh sb="36" eb="38">
      <t>ショルイ</t>
    </rPh>
    <rPh sb="39" eb="42">
      <t>フリコミサキ</t>
    </rPh>
    <rPh sb="42" eb="44">
      <t>ヘンコウ</t>
    </rPh>
    <rPh sb="45" eb="46">
      <t>カカ</t>
    </rPh>
    <rPh sb="47" eb="50">
      <t>ツウチブン</t>
    </rPh>
    <rPh sb="51" eb="57">
      <t>コウザフリカエイライ</t>
    </rPh>
    <rPh sb="57" eb="58">
      <t>ショ</t>
    </rPh>
    <rPh sb="58" eb="59">
      <t>ナド</t>
    </rPh>
    <rPh sb="61" eb="66">
      <t>ケイヒシハライショ</t>
    </rPh>
    <rPh sb="67" eb="68">
      <t>トモ</t>
    </rPh>
    <rPh sb="69" eb="71">
      <t>テイシュツ</t>
    </rPh>
    <phoneticPr fontId="7"/>
  </si>
  <si>
    <t>助成期間開始日の確認にご活用ください。</t>
    <rPh sb="0" eb="2">
      <t>ジョセイ</t>
    </rPh>
    <rPh sb="2" eb="4">
      <t>キカン</t>
    </rPh>
    <rPh sb="4" eb="6">
      <t>カイシ</t>
    </rPh>
    <rPh sb="6" eb="7">
      <t>ビ</t>
    </rPh>
    <rPh sb="8" eb="10">
      <t>カクニン</t>
    </rPh>
    <rPh sb="12" eb="14">
      <t>カツヨウ</t>
    </rPh>
    <phoneticPr fontId="7"/>
  </si>
  <si>
    <t>各申請時点における、支払い済の経費を入力してください。
（事業計画時：～6月末、交付申請時：～10月末、実績報告時：本年度の対象経費全て）</t>
    <rPh sb="0" eb="5">
      <t>カクシンセイジテン</t>
    </rPh>
    <rPh sb="10" eb="12">
      <t>シハラ</t>
    </rPh>
    <rPh sb="13" eb="14">
      <t>スミ</t>
    </rPh>
    <rPh sb="15" eb="17">
      <t>ケイヒ</t>
    </rPh>
    <rPh sb="18" eb="20">
      <t>ニュウリョク</t>
    </rPh>
    <rPh sb="29" eb="31">
      <t>ジギョウ</t>
    </rPh>
    <rPh sb="31" eb="33">
      <t>ケイカク</t>
    </rPh>
    <rPh sb="33" eb="34">
      <t>ジ</t>
    </rPh>
    <rPh sb="37" eb="39">
      <t>ガツマツ</t>
    </rPh>
    <rPh sb="40" eb="42">
      <t>コウフ</t>
    </rPh>
    <rPh sb="42" eb="45">
      <t>シンセイジ</t>
    </rPh>
    <rPh sb="49" eb="50">
      <t>ガツ</t>
    </rPh>
    <rPh sb="52" eb="54">
      <t>ジッセキ</t>
    </rPh>
    <rPh sb="54" eb="56">
      <t>ホウコク</t>
    </rPh>
    <rPh sb="56" eb="57">
      <t>ジ</t>
    </rPh>
    <rPh sb="58" eb="59">
      <t>ホン</t>
    </rPh>
    <rPh sb="59" eb="61">
      <t>ネンド</t>
    </rPh>
    <rPh sb="62" eb="64">
      <t>タイショウ</t>
    </rPh>
    <rPh sb="64" eb="66">
      <t>ケイヒ</t>
    </rPh>
    <rPh sb="66" eb="67">
      <t>スベ</t>
    </rPh>
    <phoneticPr fontId="7"/>
  </si>
  <si>
    <t>事業計画書（宿舎別）</t>
  </si>
  <si>
    <t>助成対象額   ｄ×助成率
 （1,000円未満切捨）</t>
    <rPh sb="0" eb="2">
      <t>ジョセイ</t>
    </rPh>
    <rPh sb="2" eb="4">
      <t>タイショウ</t>
    </rPh>
    <rPh sb="4" eb="5">
      <t>ガク</t>
    </rPh>
    <rPh sb="10" eb="13">
      <t>ジョセイリツ</t>
    </rPh>
    <rPh sb="21" eb="22">
      <t>エン</t>
    </rPh>
    <rPh sb="22" eb="24">
      <t>ミマン</t>
    </rPh>
    <rPh sb="24" eb="26">
      <t>キリス</t>
    </rPh>
    <phoneticPr fontId="7"/>
  </si>
  <si>
    <t>・上記以外</t>
    <rPh sb="1" eb="5">
      <t>ジョウキイガイ</t>
    </rPh>
    <phoneticPr fontId="7"/>
  </si>
  <si>
    <t>①継続または新規を確認します。</t>
    <rPh sb="1" eb="3">
      <t>ケイゾク</t>
    </rPh>
    <rPh sb="6" eb="8">
      <t>シンキ</t>
    </rPh>
    <rPh sb="9" eb="11">
      <t>カクニン</t>
    </rPh>
    <phoneticPr fontId="24"/>
  </si>
  <si>
    <t>　　・継続の職員を申請する場合の助成開始月</t>
    <rPh sb="3" eb="5">
      <t>ケイゾク</t>
    </rPh>
    <rPh sb="6" eb="8">
      <t>ショクイン</t>
    </rPh>
    <rPh sb="9" eb="11">
      <t>シンセイ</t>
    </rPh>
    <rPh sb="13" eb="15">
      <t>バアイ</t>
    </rPh>
    <rPh sb="16" eb="21">
      <t>ジョセイカイシツキ</t>
    </rPh>
    <phoneticPr fontId="7"/>
  </si>
  <si>
    <t>宿舎別様式上の記載額
【A】</t>
    <rPh sb="0" eb="3">
      <t>シュクシャベツ</t>
    </rPh>
    <rPh sb="3" eb="6">
      <t>ヨウシキジョウ</t>
    </rPh>
    <rPh sb="7" eb="9">
      <t>キサイ</t>
    </rPh>
    <rPh sb="9" eb="10">
      <t>ガク</t>
    </rPh>
    <phoneticPr fontId="7"/>
  </si>
  <si>
    <t>令和７年度 東京都介護職員宿舎借り上げ支援事業　　</t>
    <rPh sb="6" eb="9">
      <t>トウキョウト</t>
    </rPh>
    <rPh sb="9" eb="11">
      <t>カイゴ</t>
    </rPh>
    <rPh sb="11" eb="13">
      <t>ショクイン</t>
    </rPh>
    <rPh sb="13" eb="15">
      <t>シュクシャ</t>
    </rPh>
    <rPh sb="15" eb="16">
      <t>カ</t>
    </rPh>
    <rPh sb="17" eb="18">
      <t>ア</t>
    </rPh>
    <rPh sb="19" eb="21">
      <t>シエン</t>
    </rPh>
    <rPh sb="21" eb="23">
      <t>ジギョウ</t>
    </rPh>
    <phoneticPr fontId="7"/>
  </si>
  <si>
    <t>令和７年度東京都介護職員宿舎借り上げ支援事業の経費につき、支払い状況は以下のとおりです。</t>
    <rPh sb="0" eb="2">
      <t>レイワ</t>
    </rPh>
    <rPh sb="3" eb="5">
      <t>ネンド</t>
    </rPh>
    <rPh sb="5" eb="8">
      <t>トウキョウト</t>
    </rPh>
    <rPh sb="8" eb="12">
      <t>カイ</t>
    </rPh>
    <rPh sb="12" eb="20">
      <t>シカ</t>
    </rPh>
    <rPh sb="20" eb="22">
      <t>ジギョウ</t>
    </rPh>
    <rPh sb="23" eb="25">
      <t>ケイヒ</t>
    </rPh>
    <rPh sb="29" eb="31">
      <t>シハラ</t>
    </rPh>
    <rPh sb="32" eb="34">
      <t>ジョウキョウ</t>
    </rPh>
    <rPh sb="35" eb="37">
      <t>イカ</t>
    </rPh>
    <phoneticPr fontId="7"/>
  </si>
  <si>
    <t>賃料</t>
    <rPh sb="0" eb="1">
      <t>チン</t>
    </rPh>
    <rPh sb="1" eb="2">
      <t>リョウ</t>
    </rPh>
    <phoneticPr fontId="7"/>
  </si>
  <si>
    <t>日付の入力は西暦で2025/4/15のように、
年月日の区切りにはスラッシュ（/）を使用してください。</t>
    <rPh sb="6" eb="8">
      <t>セイレキ</t>
    </rPh>
    <phoneticPr fontId="7"/>
  </si>
  <si>
    <t>（前年度以前に締結している場合は、2025/4/1としてください）</t>
    <rPh sb="1" eb="4">
      <t>ゼンネンド</t>
    </rPh>
    <rPh sb="4" eb="6">
      <t>イゼン</t>
    </rPh>
    <rPh sb="7" eb="9">
      <t>テイケツ</t>
    </rPh>
    <rPh sb="13" eb="15">
      <t>バアイ</t>
    </rPh>
    <phoneticPr fontId="7"/>
  </si>
  <si>
    <t>災害時協定
締結事業所名</t>
    <rPh sb="0" eb="2">
      <t>サイガイ</t>
    </rPh>
    <rPh sb="2" eb="3">
      <t>ジ</t>
    </rPh>
    <rPh sb="3" eb="5">
      <t>キョウテイ</t>
    </rPh>
    <rPh sb="6" eb="8">
      <t>テイケツ</t>
    </rPh>
    <rPh sb="8" eb="11">
      <t>ジギョウショ</t>
    </rPh>
    <rPh sb="11" eb="12">
      <t>メイ</t>
    </rPh>
    <phoneticPr fontId="7"/>
  </si>
  <si>
    <t>災害時協定締結事業所から
宿舎までの距離</t>
    <rPh sb="0" eb="2">
      <t>サイガイ</t>
    </rPh>
    <rPh sb="2" eb="3">
      <t>ジ</t>
    </rPh>
    <rPh sb="3" eb="5">
      <t>キョウテイ</t>
    </rPh>
    <rPh sb="5" eb="7">
      <t>テイケツ</t>
    </rPh>
    <rPh sb="7" eb="10">
      <t>ジギョウショ</t>
    </rPh>
    <rPh sb="13" eb="15">
      <t>シュクシャ</t>
    </rPh>
    <rPh sb="18" eb="20">
      <t>キョリ</t>
    </rPh>
    <phoneticPr fontId="7"/>
  </si>
  <si>
    <t>〔介護・災害時協定〕令和7年度</t>
    <rPh sb="4" eb="9">
      <t>サイガイジキョウテイ</t>
    </rPh>
    <phoneticPr fontId="7"/>
  </si>
  <si>
    <t>災害時協定の締結日
（連絡会等の加入日）</t>
    <rPh sb="0" eb="2">
      <t>サイガイ</t>
    </rPh>
    <rPh sb="2" eb="3">
      <t>ジ</t>
    </rPh>
    <rPh sb="3" eb="5">
      <t>キョウテイ</t>
    </rPh>
    <rPh sb="6" eb="8">
      <t>テイケツ</t>
    </rPh>
    <rPh sb="8" eb="9">
      <t>ビ</t>
    </rPh>
    <rPh sb="11" eb="14">
      <t>レンラクカイ</t>
    </rPh>
    <rPh sb="14" eb="15">
      <t>トウ</t>
    </rPh>
    <rPh sb="16" eb="19">
      <t>カニュウビ</t>
    </rPh>
    <phoneticPr fontId="7"/>
  </si>
  <si>
    <t>災害時協定締結事業所名：</t>
    <phoneticPr fontId="7"/>
  </si>
  <si>
    <t>災害時協定締結事業所名 ：</t>
    <phoneticPr fontId="7"/>
  </si>
  <si>
    <t>イ・別紙1</t>
    <phoneticPr fontId="7"/>
  </si>
  <si>
    <t>・令和６年４月１日以降に助成実績のある入居者</t>
    <rPh sb="1" eb="3">
      <t>レイワ</t>
    </rPh>
    <rPh sb="4" eb="5">
      <t>ネン</t>
    </rPh>
    <rPh sb="6" eb="7">
      <t>ガツ</t>
    </rPh>
    <rPh sb="8" eb="9">
      <t>ヒ</t>
    </rPh>
    <rPh sb="9" eb="11">
      <t>イコウ</t>
    </rPh>
    <rPh sb="12" eb="16">
      <t>ジョセイジッセキ</t>
    </rPh>
    <rPh sb="19" eb="22">
      <t>ニュウキョシャ</t>
    </rPh>
    <phoneticPr fontId="7"/>
  </si>
  <si>
    <t>宿舎別に記入する様式については、年度途中に入居者が変更する場合や、複数人で</t>
    <rPh sb="0" eb="2">
      <t>シュクシャ</t>
    </rPh>
    <rPh sb="2" eb="3">
      <t>ベツ</t>
    </rPh>
    <rPh sb="4" eb="6">
      <t>キニュウ</t>
    </rPh>
    <rPh sb="8" eb="10">
      <t>ヨウシキ</t>
    </rPh>
    <rPh sb="16" eb="20">
      <t>ネンドトチュウ</t>
    </rPh>
    <rPh sb="21" eb="24">
      <t>ニュウキョシャ</t>
    </rPh>
    <rPh sb="25" eb="27">
      <t>ヘンコウ</t>
    </rPh>
    <rPh sb="29" eb="31">
      <t>バアイ</t>
    </rPh>
    <rPh sb="33" eb="36">
      <t>フクスウニン</t>
    </rPh>
    <phoneticPr fontId="7"/>
  </si>
  <si>
    <t>同居する場合等により記入方法が異なります。</t>
    <rPh sb="0" eb="2">
      <t>ドウキョ</t>
    </rPh>
    <rPh sb="4" eb="6">
      <t>バアイ</t>
    </rPh>
    <rPh sb="6" eb="7">
      <t>ナド</t>
    </rPh>
    <rPh sb="10" eb="14">
      <t>キニュウホウホウ</t>
    </rPh>
    <rPh sb="15" eb="16">
      <t>コト</t>
    </rPh>
    <phoneticPr fontId="7"/>
  </si>
  <si>
    <t>代表的な事例毎に記入例を作成していますので、事業計画時・交付申請時・実績報告時</t>
    <rPh sb="0" eb="3">
      <t>ダイヒョウテキ</t>
    </rPh>
    <rPh sb="4" eb="6">
      <t>ジレイ</t>
    </rPh>
    <rPh sb="6" eb="7">
      <t>ゴト</t>
    </rPh>
    <rPh sb="8" eb="10">
      <t>キニュウ</t>
    </rPh>
    <rPh sb="10" eb="11">
      <t>レイ</t>
    </rPh>
    <rPh sb="12" eb="14">
      <t>サクセイ</t>
    </rPh>
    <rPh sb="22" eb="27">
      <t>ジギョウケイカクジ</t>
    </rPh>
    <rPh sb="28" eb="33">
      <t>コウフシンセイジ</t>
    </rPh>
    <rPh sb="34" eb="38">
      <t>ジッセキホウコク</t>
    </rPh>
    <rPh sb="38" eb="39">
      <t>ジ</t>
    </rPh>
    <phoneticPr fontId="7"/>
  </si>
  <si>
    <t>の時点を問わず、該当するものをご参照ください。</t>
    <rPh sb="1" eb="3">
      <t>ジテン</t>
    </rPh>
    <rPh sb="4" eb="5">
      <t>ト</t>
    </rPh>
    <phoneticPr fontId="7"/>
  </si>
  <si>
    <t>基本的なもの</t>
    <rPh sb="0" eb="3">
      <t>キホンテキ</t>
    </rPh>
    <phoneticPr fontId="7"/>
  </si>
  <si>
    <t>（記入例③）</t>
    <phoneticPr fontId="7"/>
  </si>
  <si>
    <r>
      <t>　　（必ず</t>
    </r>
    <r>
      <rPr>
        <b/>
        <u/>
        <sz val="11"/>
        <rFont val="ＭＳ Ｐゴシック"/>
        <family val="3"/>
        <charset val="128"/>
      </rPr>
      <t>最初にこちらをご覧ください</t>
    </r>
    <r>
      <rPr>
        <b/>
        <sz val="11"/>
        <rFont val="ＭＳ Ｐゴシック"/>
        <family val="3"/>
        <charset val="128"/>
      </rPr>
      <t>）（礼金、更新料の計上についても記載しています）</t>
    </r>
    <rPh sb="3" eb="4">
      <t>カナラ</t>
    </rPh>
    <rPh sb="5" eb="7">
      <t>サイショ</t>
    </rPh>
    <rPh sb="13" eb="14">
      <t>ラン</t>
    </rPh>
    <rPh sb="34" eb="36">
      <t>キサイ</t>
    </rPh>
    <phoneticPr fontId="7"/>
  </si>
  <si>
    <t>外国人介護職員を対象入居者とする場合</t>
    <rPh sb="10" eb="13">
      <t>ニュウキョシャ</t>
    </rPh>
    <phoneticPr fontId="7"/>
  </si>
  <si>
    <t>（記入例④）</t>
    <phoneticPr fontId="7"/>
  </si>
  <si>
    <t>※上限戸数の範囲外で申請する場合</t>
    <rPh sb="6" eb="9">
      <t>ハンイガイ</t>
    </rPh>
    <rPh sb="10" eb="12">
      <t>シンセイ</t>
    </rPh>
    <phoneticPr fontId="7"/>
  </si>
  <si>
    <t>シェアハウスの場合</t>
    <rPh sb="7" eb="9">
      <t>バアイ</t>
    </rPh>
    <phoneticPr fontId="7"/>
  </si>
  <si>
    <t>（記入例⑤）</t>
    <phoneticPr fontId="7"/>
  </si>
  <si>
    <t>転居する場合</t>
    <rPh sb="0" eb="2">
      <t>テンキョ</t>
    </rPh>
    <rPh sb="4" eb="6">
      <t>バアイ</t>
    </rPh>
    <phoneticPr fontId="7"/>
  </si>
  <si>
    <t>（記入例⑥）</t>
    <phoneticPr fontId="7"/>
  </si>
  <si>
    <t>宿舎・入居者追加、変更（事業計画時に宿舎・入居者未定）</t>
    <rPh sb="0" eb="2">
      <t>シュクシャ</t>
    </rPh>
    <rPh sb="3" eb="6">
      <t>ニュウキョシャ</t>
    </rPh>
    <rPh sb="6" eb="8">
      <t>ツイカ</t>
    </rPh>
    <rPh sb="9" eb="11">
      <t>ヘンコウ</t>
    </rPh>
    <rPh sb="12" eb="17">
      <t>ジギョウケイカクジ</t>
    </rPh>
    <rPh sb="18" eb="20">
      <t>シュクシャ</t>
    </rPh>
    <rPh sb="21" eb="26">
      <t>ニュウキョシャミテイ</t>
    </rPh>
    <phoneticPr fontId="7"/>
  </si>
  <si>
    <t>（記入例⑦）</t>
    <phoneticPr fontId="7"/>
  </si>
  <si>
    <t>※使用できる空き宿舎番号がなく、枝番号で申請する場合</t>
    <rPh sb="1" eb="3">
      <t>シヨウ</t>
    </rPh>
    <rPh sb="6" eb="7">
      <t>アキ</t>
    </rPh>
    <rPh sb="8" eb="12">
      <t>シュクシャバンゴウ</t>
    </rPh>
    <rPh sb="16" eb="19">
      <t>エダバンゴウ</t>
    </rPh>
    <rPh sb="20" eb="22">
      <t>シンセイ</t>
    </rPh>
    <rPh sb="24" eb="26">
      <t>バアイ</t>
    </rPh>
    <phoneticPr fontId="7"/>
  </si>
  <si>
    <t>宿舎・入居者未定の場合</t>
    <rPh sb="0" eb="2">
      <t>シュクシャ</t>
    </rPh>
    <rPh sb="3" eb="6">
      <t>ニュウキョシャ</t>
    </rPh>
    <rPh sb="6" eb="8">
      <t>ミテイ</t>
    </rPh>
    <rPh sb="9" eb="11">
      <t>バアイ</t>
    </rPh>
    <phoneticPr fontId="7"/>
  </si>
  <si>
    <t>（参考A）</t>
    <rPh sb="1" eb="3">
      <t>サンコウ</t>
    </rPh>
    <phoneticPr fontId="7"/>
  </si>
  <si>
    <t>宿舎・入居者追加、変更（交付申請時に宿舎・入居者確定）</t>
    <rPh sb="0" eb="2">
      <t>シュクシャ</t>
    </rPh>
    <rPh sb="3" eb="6">
      <t>ニュウキョシャ</t>
    </rPh>
    <rPh sb="6" eb="8">
      <t>ツイカ</t>
    </rPh>
    <rPh sb="9" eb="11">
      <t>ヘンコウ</t>
    </rPh>
    <rPh sb="18" eb="20">
      <t>シュクシャ</t>
    </rPh>
    <phoneticPr fontId="7"/>
  </si>
  <si>
    <t>（記入例⑪）</t>
    <phoneticPr fontId="7"/>
  </si>
  <si>
    <t>未定であった宿舎・入居者が確定した場合</t>
    <rPh sb="0" eb="2">
      <t>ミテイ</t>
    </rPh>
    <rPh sb="6" eb="8">
      <t>シュクシャ</t>
    </rPh>
    <rPh sb="9" eb="12">
      <t>ニュウキョシャ</t>
    </rPh>
    <rPh sb="13" eb="15">
      <t>カクテイ</t>
    </rPh>
    <rPh sb="17" eb="19">
      <t>バアイ</t>
    </rPh>
    <phoneticPr fontId="7"/>
  </si>
  <si>
    <t>（記入例⑫）</t>
    <phoneticPr fontId="7"/>
  </si>
  <si>
    <t>宿舎は確定しているが入居者が未定の場合</t>
    <rPh sb="0" eb="2">
      <t>シュクシャ</t>
    </rPh>
    <rPh sb="3" eb="5">
      <t>カクテイ</t>
    </rPh>
    <rPh sb="10" eb="13">
      <t>ニュウキョシャ</t>
    </rPh>
    <rPh sb="14" eb="16">
      <t>ミテイ</t>
    </rPh>
    <rPh sb="17" eb="19">
      <t>バアイ</t>
    </rPh>
    <phoneticPr fontId="7"/>
  </si>
  <si>
    <t>（記入例⑬-1）</t>
    <phoneticPr fontId="7"/>
  </si>
  <si>
    <t>※事業計画時未定の宿舎で交付申請時に宿舎のみ確定した場合</t>
    <phoneticPr fontId="7"/>
  </si>
  <si>
    <t>入居者は確定しているが宿舎が未定の場合</t>
    <phoneticPr fontId="7"/>
  </si>
  <si>
    <t>（記入例⑬-2）</t>
    <phoneticPr fontId="7"/>
  </si>
  <si>
    <t>※事業計画時未定の宿舎で交付申請時に入居者のみ確定した場合</t>
    <phoneticPr fontId="7"/>
  </si>
  <si>
    <t>入居者が実績報告時に確定した場合</t>
    <phoneticPr fontId="7"/>
  </si>
  <si>
    <t>（記入例⑰）</t>
    <phoneticPr fontId="7"/>
  </si>
  <si>
    <t>※交付申請時未定の入居者が実績報告時に確定した場合</t>
    <phoneticPr fontId="7"/>
  </si>
  <si>
    <t>【年度途中に福祉避難所／災害時協定締結事業所となり、
協定締結前の期間について申請区分【ウ】として助成を受ける場合】</t>
    <rPh sb="1" eb="3">
      <t>ネンド</t>
    </rPh>
    <rPh sb="3" eb="5">
      <t>トチュウ</t>
    </rPh>
    <rPh sb="6" eb="11">
      <t>フクシヒナンジョ</t>
    </rPh>
    <rPh sb="12" eb="22">
      <t>サイガイジキョウテイテイケツジギョウショ</t>
    </rPh>
    <rPh sb="27" eb="31">
      <t>キョウテイテイケツ</t>
    </rPh>
    <rPh sb="31" eb="32">
      <t>マエ</t>
    </rPh>
    <rPh sb="33" eb="35">
      <t>キカン</t>
    </rPh>
    <rPh sb="39" eb="43">
      <t>シンセイクブン</t>
    </rPh>
    <rPh sb="49" eb="51">
      <t>ジョセイ</t>
    </rPh>
    <rPh sb="52" eb="53">
      <t>ウ</t>
    </rPh>
    <rPh sb="55" eb="57">
      <t>バアイ</t>
    </rPh>
    <phoneticPr fontId="7"/>
  </si>
  <si>
    <t>　　　使用する宿舎別様式が異なります（様式１-4、第1号-4様式、第4号-4様式）。</t>
    <rPh sb="3" eb="5">
      <t>シヨウ</t>
    </rPh>
    <rPh sb="7" eb="10">
      <t>シュクシャベツ</t>
    </rPh>
    <rPh sb="10" eb="12">
      <t>ヨウシキ</t>
    </rPh>
    <rPh sb="13" eb="14">
      <t>コト</t>
    </rPh>
    <phoneticPr fontId="7"/>
  </si>
  <si>
    <t>　　　基本的な記載内容は上記１～１１と同様であるため、下記A、Bと合わせてご確認ください。</t>
    <rPh sb="3" eb="6">
      <t>キホンテキ</t>
    </rPh>
    <rPh sb="7" eb="9">
      <t>キサイ</t>
    </rPh>
    <rPh sb="9" eb="11">
      <t>ナイヨウ</t>
    </rPh>
    <rPh sb="12" eb="14">
      <t>ジョウキ</t>
    </rPh>
    <rPh sb="19" eb="21">
      <t>ドウヨウ</t>
    </rPh>
    <rPh sb="27" eb="29">
      <t>カキ</t>
    </rPh>
    <rPh sb="33" eb="34">
      <t>ア</t>
    </rPh>
    <rPh sb="38" eb="40">
      <t>カクニン</t>
    </rPh>
    <phoneticPr fontId="7"/>
  </si>
  <si>
    <t>　　　A  宿舎・入居者が決まっている場合</t>
    <rPh sb="6" eb="8">
      <t>シュクシャ</t>
    </rPh>
    <rPh sb="9" eb="12">
      <t>ニュウキョシャ</t>
    </rPh>
    <rPh sb="13" eb="14">
      <t>キ</t>
    </rPh>
    <rPh sb="19" eb="21">
      <t>バアイ</t>
    </rPh>
    <phoneticPr fontId="7"/>
  </si>
  <si>
    <t>（記入例⑳-1）</t>
    <phoneticPr fontId="7"/>
  </si>
  <si>
    <t>　　　B  宿舎・入居者共に未定の場合</t>
    <rPh sb="6" eb="8">
      <t>シュクシャ</t>
    </rPh>
    <rPh sb="9" eb="12">
      <t>ニュウキョシャ</t>
    </rPh>
    <rPh sb="12" eb="13">
      <t>トモ</t>
    </rPh>
    <rPh sb="14" eb="16">
      <t>ミテイ</t>
    </rPh>
    <rPh sb="17" eb="19">
      <t>バアイ</t>
    </rPh>
    <phoneticPr fontId="7"/>
  </si>
  <si>
    <t>（記入例⑳-2）</t>
    <phoneticPr fontId="7"/>
  </si>
  <si>
    <t>基本的なもの</t>
  </si>
  <si>
    <t>福祉避難所名</t>
    <rPh sb="0" eb="6">
      <t>フクシヒナンジョメイ</t>
    </rPh>
    <phoneticPr fontId="7"/>
  </si>
  <si>
    <t>西新宿特別養護老人ホーム</t>
    <rPh sb="0" eb="3">
      <t>ニシシンジュク</t>
    </rPh>
    <rPh sb="3" eb="7">
      <t>トクベツヨウゴ</t>
    </rPh>
    <rPh sb="7" eb="9">
      <t>ロウジン</t>
    </rPh>
    <phoneticPr fontId="7"/>
  </si>
  <si>
    <t>東京都渋谷区代々木〇ー♢ー△　ABCマンション３０１号室</t>
    <rPh sb="0" eb="3">
      <t>トウキョウト</t>
    </rPh>
    <rPh sb="3" eb="6">
      <t>シブヤク</t>
    </rPh>
    <rPh sb="6" eb="9">
      <t>ヨヨギ</t>
    </rPh>
    <rPh sb="26" eb="28">
      <t>ゴウシツ</t>
    </rPh>
    <phoneticPr fontId="7"/>
  </si>
  <si>
    <t>福祉避難所から
宿舎までの距離</t>
    <rPh sb="0" eb="2">
      <t>フクシ</t>
    </rPh>
    <rPh sb="2" eb="5">
      <t>ヒナンジョ</t>
    </rPh>
    <rPh sb="8" eb="10">
      <t>シュクシャ</t>
    </rPh>
    <rPh sb="13" eb="15">
      <t>キョリ</t>
    </rPh>
    <phoneticPr fontId="7"/>
  </si>
  <si>
    <t>福祉　太郎</t>
    <rPh sb="0" eb="2">
      <t>フクシ</t>
    </rPh>
    <rPh sb="3" eb="5">
      <t>タロウ</t>
    </rPh>
    <phoneticPr fontId="7"/>
  </si>
  <si>
    <t>＊同一宿舎に対象者が複数居住している場合は、下欄
  または備考欄に氏名と助成期間を記入してください。</t>
    <phoneticPr fontId="7"/>
  </si>
  <si>
    <t>〔介護・福祉避難所〕令和7年度</t>
  </si>
  <si>
    <t>外国人介護職員を対象入居者とする場合</t>
    <rPh sb="10" eb="13">
      <t>ニュウキョシャハンイ</t>
    </rPh>
    <phoneticPr fontId="7"/>
  </si>
  <si>
    <t>※上限戸数の範囲外で申請する場合</t>
    <phoneticPr fontId="7"/>
  </si>
  <si>
    <t>東京都豊島区東池袋△ー◇ー〇</t>
    <rPh sb="0" eb="3">
      <t>トウキョウト</t>
    </rPh>
    <rPh sb="3" eb="6">
      <t>トシマク</t>
    </rPh>
    <rPh sb="6" eb="9">
      <t>ヒガシイケブクロ</t>
    </rPh>
    <phoneticPr fontId="7"/>
  </si>
  <si>
    <t>SMITH　MARY</t>
    <phoneticPr fontId="7"/>
  </si>
  <si>
    <t/>
  </si>
  <si>
    <t>〔介護・福祉避難所〕令和7年度</t>
    <phoneticPr fontId="7"/>
  </si>
  <si>
    <t>シェアハウスの場合</t>
  </si>
  <si>
    <t>東京都中野区中野□ー▽ー〇</t>
    <rPh sb="0" eb="3">
      <t>トウキョウト</t>
    </rPh>
    <rPh sb="3" eb="6">
      <t>ナカノク</t>
    </rPh>
    <rPh sb="6" eb="8">
      <t>ナカノ</t>
    </rPh>
    <phoneticPr fontId="7"/>
  </si>
  <si>
    <t xml:space="preserve"> GREEN EMILY　他１名</t>
    <rPh sb="13" eb="14">
      <t>ホカ</t>
    </rPh>
    <rPh sb="15" eb="16">
      <t>メイ</t>
    </rPh>
    <phoneticPr fontId="7"/>
  </si>
  <si>
    <t>EVANS ROSE LUCY
（助成期間）
開始日：令和７年４月１日
終了日：令和８年３月３１日</t>
    <rPh sb="17" eb="21">
      <t>ジョセイキカン</t>
    </rPh>
    <rPh sb="23" eb="26">
      <t>カイシビ</t>
    </rPh>
    <rPh sb="27" eb="29">
      <t>レイワ</t>
    </rPh>
    <rPh sb="30" eb="31">
      <t>ネン</t>
    </rPh>
    <rPh sb="32" eb="33">
      <t>ガツ</t>
    </rPh>
    <rPh sb="34" eb="35">
      <t>ニチ</t>
    </rPh>
    <rPh sb="36" eb="39">
      <t>シュウリョウビ</t>
    </rPh>
    <rPh sb="40" eb="42">
      <t>レイワ</t>
    </rPh>
    <rPh sb="43" eb="44">
      <t>ネン</t>
    </rPh>
    <rPh sb="45" eb="46">
      <t>ガツ</t>
    </rPh>
    <rPh sb="48" eb="49">
      <t>ニチ</t>
    </rPh>
    <phoneticPr fontId="7"/>
  </si>
  <si>
    <t>転居する場合（転居前）</t>
  </si>
  <si>
    <t>東京都新宿区西新宿〇ー♢ー△　新宿西ハイム201号室</t>
    <rPh sb="0" eb="3">
      <t>トウキョウト</t>
    </rPh>
    <rPh sb="3" eb="6">
      <t>シンジュクク</t>
    </rPh>
    <rPh sb="6" eb="9">
      <t>ニシシンジュク</t>
    </rPh>
    <rPh sb="15" eb="17">
      <t>シンジュク</t>
    </rPh>
    <rPh sb="17" eb="18">
      <t>ニシ</t>
    </rPh>
    <rPh sb="24" eb="26">
      <t>ゴウシツ</t>
    </rPh>
    <phoneticPr fontId="7"/>
  </si>
  <si>
    <t>保健　花子</t>
    <rPh sb="0" eb="2">
      <t>ホケン</t>
    </rPh>
    <rPh sb="3" eb="5">
      <t>ハナコ</t>
    </rPh>
    <phoneticPr fontId="7"/>
  </si>
  <si>
    <t>６月５日転居（転居後は別紙にて申請）</t>
    <rPh sb="1" eb="2">
      <t>ガツ</t>
    </rPh>
    <rPh sb="3" eb="4">
      <t>ニチ</t>
    </rPh>
    <rPh sb="4" eb="6">
      <t>テンキョ</t>
    </rPh>
    <rPh sb="7" eb="10">
      <t>テンキョゴ</t>
    </rPh>
    <rPh sb="11" eb="13">
      <t>ベッシ</t>
    </rPh>
    <rPh sb="15" eb="17">
      <t>シンセイ</t>
    </rPh>
    <phoneticPr fontId="7"/>
  </si>
  <si>
    <t>転居する場合（転居後）</t>
    <rPh sb="9" eb="10">
      <t>ゴ</t>
    </rPh>
    <phoneticPr fontId="7"/>
  </si>
  <si>
    <t>東京都新宿区北新宿〇ー♢ー△　北新宿ハイツ502号室</t>
    <rPh sb="0" eb="3">
      <t>トウキョウト</t>
    </rPh>
    <rPh sb="3" eb="6">
      <t>シンジュクク</t>
    </rPh>
    <rPh sb="6" eb="9">
      <t>キタシンジュク</t>
    </rPh>
    <rPh sb="15" eb="18">
      <t>キタシンジュク</t>
    </rPh>
    <rPh sb="24" eb="26">
      <t>ゴウシツ</t>
    </rPh>
    <phoneticPr fontId="7"/>
  </si>
  <si>
    <t>宿舎・入居者追加、変更（変更前）</t>
    <rPh sb="0" eb="2">
      <t>シュクシャ</t>
    </rPh>
    <rPh sb="6" eb="8">
      <t>ツイカ</t>
    </rPh>
    <phoneticPr fontId="7"/>
  </si>
  <si>
    <t>※使用できる空き宿舎番号がなく、枝番号で申請する場合</t>
    <rPh sb="1" eb="3">
      <t>シヨウ</t>
    </rPh>
    <rPh sb="6" eb="7">
      <t>ア</t>
    </rPh>
    <rPh sb="8" eb="10">
      <t>シュクシャ</t>
    </rPh>
    <rPh sb="10" eb="12">
      <t>バンゴウ</t>
    </rPh>
    <rPh sb="16" eb="17">
      <t>エダ</t>
    </rPh>
    <rPh sb="17" eb="19">
      <t>バンゴウ</t>
    </rPh>
    <rPh sb="20" eb="22">
      <t>シンセイ</t>
    </rPh>
    <rPh sb="24" eb="26">
      <t>バアイ</t>
    </rPh>
    <phoneticPr fontId="7"/>
  </si>
  <si>
    <t>東京都新宿区荒木町○○　荒木マンション１０３号室</t>
    <rPh sb="0" eb="3">
      <t>トウキョウト</t>
    </rPh>
    <rPh sb="3" eb="6">
      <t>シンジュクク</t>
    </rPh>
    <rPh sb="6" eb="8">
      <t>アラキ</t>
    </rPh>
    <rPh sb="8" eb="9">
      <t>マチ</t>
    </rPh>
    <rPh sb="12" eb="14">
      <t>アラキ</t>
    </rPh>
    <rPh sb="22" eb="24">
      <t>ゴウシツ</t>
    </rPh>
    <phoneticPr fontId="7"/>
  </si>
  <si>
    <t>新宿　一郎</t>
    <rPh sb="0" eb="2">
      <t>シンジュク</t>
    </rPh>
    <rPh sb="3" eb="5">
      <t>イチロウ</t>
    </rPh>
    <phoneticPr fontId="7"/>
  </si>
  <si>
    <t>８月１日付助成対象外事業所へ異動のため７月３１日にて助成対象外
８月１日以降は宿舎及び入居者未定として別紙にて申請</t>
    <rPh sb="1" eb="2">
      <t>ガツ</t>
    </rPh>
    <rPh sb="3" eb="4">
      <t>ニチ</t>
    </rPh>
    <rPh sb="4" eb="5">
      <t>フ</t>
    </rPh>
    <rPh sb="5" eb="10">
      <t>ジョセイタイショウガイ</t>
    </rPh>
    <rPh sb="10" eb="13">
      <t>ジギョウショ</t>
    </rPh>
    <rPh sb="14" eb="16">
      <t>イドウ</t>
    </rPh>
    <rPh sb="20" eb="21">
      <t>ガツ</t>
    </rPh>
    <rPh sb="23" eb="24">
      <t>ニチ</t>
    </rPh>
    <rPh sb="26" eb="31">
      <t>ジョセイタイショウガイ</t>
    </rPh>
    <rPh sb="33" eb="34">
      <t>ガツ</t>
    </rPh>
    <rPh sb="35" eb="36">
      <t>ニチ</t>
    </rPh>
    <rPh sb="36" eb="38">
      <t>イコウ</t>
    </rPh>
    <rPh sb="39" eb="41">
      <t>シュクシャ</t>
    </rPh>
    <rPh sb="41" eb="42">
      <t>オヨ</t>
    </rPh>
    <rPh sb="43" eb="46">
      <t>ニュウキョシャ</t>
    </rPh>
    <rPh sb="46" eb="48">
      <t>ミテイ</t>
    </rPh>
    <rPh sb="51" eb="53">
      <t>ベッシ</t>
    </rPh>
    <rPh sb="55" eb="57">
      <t>シンセイ</t>
    </rPh>
    <phoneticPr fontId="7"/>
  </si>
  <si>
    <t>宿舎・入居者追加、変更（変更後）</t>
    <rPh sb="0" eb="2">
      <t>シュクシャ</t>
    </rPh>
    <rPh sb="6" eb="8">
      <t>ツイカ</t>
    </rPh>
    <rPh sb="14" eb="15">
      <t>ゴ</t>
    </rPh>
    <phoneticPr fontId="7"/>
  </si>
  <si>
    <t>※使用できる空き宿舎番号がなく、枝番号で申請する場合</t>
    <rPh sb="1" eb="3">
      <t>シヨウ</t>
    </rPh>
    <rPh sb="6" eb="7">
      <t>ア</t>
    </rPh>
    <rPh sb="8" eb="10">
      <t>シュクシャ</t>
    </rPh>
    <rPh sb="10" eb="12">
      <t>バンゴウ</t>
    </rPh>
    <rPh sb="16" eb="17">
      <t>エダ</t>
    </rPh>
    <rPh sb="17" eb="19">
      <t>バンゴウ</t>
    </rPh>
    <rPh sb="24" eb="26">
      <t>バアイ</t>
    </rPh>
    <phoneticPr fontId="7"/>
  </si>
  <si>
    <t>　未定</t>
    <rPh sb="1" eb="3">
      <t>ミテイ</t>
    </rPh>
    <phoneticPr fontId="7"/>
  </si>
  <si>
    <t>宿舎・入居者追加、変更（変更前）</t>
    <rPh sb="0" eb="2">
      <t>シュクシャ</t>
    </rPh>
    <rPh sb="6" eb="8">
      <t>ツイカ</t>
    </rPh>
    <rPh sb="9" eb="11">
      <t>ヘンコウ</t>
    </rPh>
    <phoneticPr fontId="7"/>
  </si>
  <si>
    <t>交付申請書（宿舎別）</t>
  </si>
  <si>
    <t>賃借料</t>
    <rPh sb="0" eb="1">
      <t>チン</t>
    </rPh>
    <rPh sb="1" eb="2">
      <t>シャク</t>
    </rPh>
    <rPh sb="2" eb="3">
      <t>リョウ</t>
    </rPh>
    <phoneticPr fontId="7"/>
  </si>
  <si>
    <t>８月１日付助成対象外事業所へ異動のため７月３１日にて助成対象外
１０月１日以降は宿舎及び入居者を変更し別紙にて申請</t>
    <rPh sb="1" eb="2">
      <t>ガツ</t>
    </rPh>
    <rPh sb="3" eb="4">
      <t>ニチ</t>
    </rPh>
    <rPh sb="4" eb="5">
      <t>フ</t>
    </rPh>
    <rPh sb="5" eb="10">
      <t>ジョセイタイショウガイ</t>
    </rPh>
    <rPh sb="10" eb="13">
      <t>ジギョウショ</t>
    </rPh>
    <rPh sb="14" eb="16">
      <t>イドウ</t>
    </rPh>
    <rPh sb="20" eb="21">
      <t>ガツ</t>
    </rPh>
    <rPh sb="23" eb="24">
      <t>ニチ</t>
    </rPh>
    <rPh sb="26" eb="31">
      <t>ジョセイタイショウガイ</t>
    </rPh>
    <rPh sb="34" eb="35">
      <t>ガツ</t>
    </rPh>
    <rPh sb="36" eb="37">
      <t>ニチ</t>
    </rPh>
    <rPh sb="37" eb="39">
      <t>イコウ</t>
    </rPh>
    <rPh sb="40" eb="42">
      <t>シュクシャ</t>
    </rPh>
    <rPh sb="42" eb="43">
      <t>オヨ</t>
    </rPh>
    <rPh sb="44" eb="47">
      <t>ニュウキョシャ</t>
    </rPh>
    <rPh sb="48" eb="50">
      <t>ヘンコウ</t>
    </rPh>
    <rPh sb="51" eb="53">
      <t>ベッシ</t>
    </rPh>
    <rPh sb="55" eb="57">
      <t>シンセイ</t>
    </rPh>
    <phoneticPr fontId="7"/>
  </si>
  <si>
    <t>東京都中野区中野△ー〇ー□　中野ハイツ502号</t>
    <rPh sb="0" eb="3">
      <t>トウキョウト</t>
    </rPh>
    <rPh sb="3" eb="6">
      <t>ナカノク</t>
    </rPh>
    <rPh sb="6" eb="8">
      <t>ナカノ</t>
    </rPh>
    <rPh sb="14" eb="16">
      <t>ナカノ</t>
    </rPh>
    <rPh sb="22" eb="23">
      <t>ゴウ</t>
    </rPh>
    <phoneticPr fontId="7"/>
  </si>
  <si>
    <t>野中　はな</t>
    <rPh sb="0" eb="2">
      <t>ノナカ</t>
    </rPh>
    <phoneticPr fontId="7"/>
  </si>
  <si>
    <t>未定であった宿舎・入居者が確定した場合</t>
    <phoneticPr fontId="7"/>
  </si>
  <si>
    <t>東京都新宿区南新宿〇△　都庁前ホーム３０４号室</t>
    <rPh sb="0" eb="3">
      <t>トウキョウト</t>
    </rPh>
    <rPh sb="3" eb="6">
      <t>シンジュクク</t>
    </rPh>
    <rPh sb="6" eb="9">
      <t>ミナミシンジュク</t>
    </rPh>
    <rPh sb="12" eb="15">
      <t>トチョウマエ</t>
    </rPh>
    <rPh sb="21" eb="23">
      <t>ゴウシツ</t>
    </rPh>
    <phoneticPr fontId="7"/>
  </si>
  <si>
    <t>代々木　夏子</t>
    <rPh sb="0" eb="3">
      <t>ヨヨギ</t>
    </rPh>
    <rPh sb="4" eb="6">
      <t>ナツコ</t>
    </rPh>
    <phoneticPr fontId="7"/>
  </si>
  <si>
    <t>東京都豊島区池袋△ー♢ー〇 池袋第一マンション２０３号室</t>
    <rPh sb="0" eb="3">
      <t>トウキョウト</t>
    </rPh>
    <rPh sb="3" eb="6">
      <t>トシマク</t>
    </rPh>
    <rPh sb="6" eb="8">
      <t>イケブクロ</t>
    </rPh>
    <rPh sb="14" eb="16">
      <t>イケブクロ</t>
    </rPh>
    <rPh sb="16" eb="18">
      <t>ダイイチ</t>
    </rPh>
    <rPh sb="26" eb="28">
      <t>ゴウシツ</t>
    </rPh>
    <phoneticPr fontId="7"/>
  </si>
  <si>
    <t>未定</t>
    <rPh sb="0" eb="2">
      <t>ミテイ</t>
    </rPh>
    <phoneticPr fontId="7"/>
  </si>
  <si>
    <t>入居者は確定しているが宿舎が未定の場合</t>
    <rPh sb="0" eb="3">
      <t>ニュウキョシャ</t>
    </rPh>
    <rPh sb="4" eb="6">
      <t>カクテイ</t>
    </rPh>
    <rPh sb="11" eb="13">
      <t>シュクシャ</t>
    </rPh>
    <rPh sb="14" eb="16">
      <t>ミテイ</t>
    </rPh>
    <rPh sb="17" eb="19">
      <t>バアイ</t>
    </rPh>
    <phoneticPr fontId="7"/>
  </si>
  <si>
    <t>渋谷　友代</t>
    <rPh sb="0" eb="2">
      <t>シブヤ</t>
    </rPh>
    <rPh sb="3" eb="4">
      <t>トモ</t>
    </rPh>
    <rPh sb="4" eb="5">
      <t>ヨ</t>
    </rPh>
    <phoneticPr fontId="7"/>
  </si>
  <si>
    <t>入居者が実績報告時に確定した場合</t>
    <rPh sb="0" eb="3">
      <t>ニュウキョシャ</t>
    </rPh>
    <rPh sb="4" eb="6">
      <t>ジッセキ</t>
    </rPh>
    <rPh sb="6" eb="8">
      <t>ホウコク</t>
    </rPh>
    <rPh sb="8" eb="9">
      <t>ジ</t>
    </rPh>
    <rPh sb="10" eb="12">
      <t>カクテイ</t>
    </rPh>
    <rPh sb="14" eb="16">
      <t>バアイ</t>
    </rPh>
    <phoneticPr fontId="7"/>
  </si>
  <si>
    <t>実績報告書（宿舎別）</t>
  </si>
  <si>
    <t>東京都豊島区池袋△ー♢ー〇　池袋第一マンション２０３号室</t>
    <rPh sb="0" eb="3">
      <t>トウキョウト</t>
    </rPh>
    <rPh sb="3" eb="6">
      <t>トシマク</t>
    </rPh>
    <rPh sb="6" eb="8">
      <t>イケブクロ</t>
    </rPh>
    <rPh sb="14" eb="16">
      <t>イケブクロ</t>
    </rPh>
    <rPh sb="16" eb="18">
      <t>ダイイチ</t>
    </rPh>
    <rPh sb="26" eb="28">
      <t>ゴウシツ</t>
    </rPh>
    <phoneticPr fontId="7"/>
  </si>
  <si>
    <t>池田　豊</t>
    <rPh sb="0" eb="2">
      <t>イケダ</t>
    </rPh>
    <rPh sb="3" eb="4">
      <t>ユタカ</t>
    </rPh>
    <phoneticPr fontId="7"/>
  </si>
  <si>
    <t>年度途中に申請区分を変更する場合</t>
    <phoneticPr fontId="7"/>
  </si>
  <si>
    <t>目白特別養護老人ホーム</t>
    <rPh sb="0" eb="2">
      <t>メジロ</t>
    </rPh>
    <rPh sb="2" eb="6">
      <t>トクベツヨウゴ</t>
    </rPh>
    <rPh sb="6" eb="8">
      <t>ロウジン</t>
    </rPh>
    <phoneticPr fontId="7"/>
  </si>
  <si>
    <t>東京都新宿区百人町△ー〇</t>
    <rPh sb="0" eb="3">
      <t>トウキョウト</t>
    </rPh>
    <rPh sb="3" eb="6">
      <t>シンジュクク</t>
    </rPh>
    <rPh sb="6" eb="9">
      <t>ヒャクニンチョウ</t>
    </rPh>
    <phoneticPr fontId="7"/>
  </si>
  <si>
    <t>百田　和人</t>
    <rPh sb="0" eb="2">
      <t>モモタ</t>
    </rPh>
    <rPh sb="3" eb="5">
      <t>カズト</t>
    </rPh>
    <phoneticPr fontId="7"/>
  </si>
  <si>
    <t>福祉避難所協定の締結日</t>
    <rPh sb="0" eb="5">
      <t>フクシヒナンジョ</t>
    </rPh>
    <rPh sb="5" eb="7">
      <t>キョウテイ</t>
    </rPh>
    <rPh sb="8" eb="11">
      <t>テイケツビ</t>
    </rPh>
    <phoneticPr fontId="7"/>
  </si>
  <si>
    <t>助成対象額   ｄ×助成率
 （1,000円未満切捨）</t>
    <rPh sb="0" eb="2">
      <t>ジョセイ</t>
    </rPh>
    <rPh sb="2" eb="4">
      <t>タイショウ</t>
    </rPh>
    <rPh sb="4" eb="5">
      <t>ガク</t>
    </rPh>
    <rPh sb="10" eb="13">
      <t>ジョセイリツ</t>
    </rPh>
    <rPh sb="14" eb="15">
      <t>エン</t>
    </rPh>
    <rPh sb="15" eb="17">
      <t>ミマン</t>
    </rPh>
    <rPh sb="17" eb="19">
      <t>キリス</t>
    </rPh>
    <phoneticPr fontId="7"/>
  </si>
  <si>
    <t>年度途中に申請区分を変更する場合</t>
  </si>
  <si>
    <t>　　　　　（宿舎・入居者未定）</t>
    <phoneticPr fontId="7"/>
  </si>
  <si>
    <t>上大崎特別養護老人ホーム</t>
    <rPh sb="0" eb="3">
      <t>カミオオサキ</t>
    </rPh>
    <rPh sb="3" eb="7">
      <t>トクベツヨウゴ</t>
    </rPh>
    <rPh sb="7" eb="9">
      <t>ロウジン</t>
    </rPh>
    <phoneticPr fontId="7"/>
  </si>
  <si>
    <t>宿舎・入居者未定の場合</t>
  </si>
  <si>
    <t>令和６年度 東京都介護職員宿舎借り上げ支援事業　　</t>
    <rPh sb="6" eb="9">
      <t>トウキョウト</t>
    </rPh>
    <rPh sb="9" eb="11">
      <t>カイゴ</t>
    </rPh>
    <rPh sb="11" eb="13">
      <t>ショクイン</t>
    </rPh>
    <rPh sb="13" eb="15">
      <t>シュクシャ</t>
    </rPh>
    <rPh sb="15" eb="16">
      <t>カ</t>
    </rPh>
    <rPh sb="17" eb="18">
      <t>ア</t>
    </rPh>
    <rPh sb="19" eb="21">
      <t>シエン</t>
    </rPh>
    <rPh sb="21" eb="23">
      <t>ジギョウ</t>
    </rPh>
    <phoneticPr fontId="7"/>
  </si>
  <si>
    <t>ア・別紙1</t>
    <phoneticPr fontId="7"/>
  </si>
  <si>
    <t>福 祉 避 難 所 名 ：</t>
    <phoneticPr fontId="7"/>
  </si>
  <si>
    <t>令和7年度東京都介護職員宿舎借り上げ支援事業の経費につき、支払い状況は以下のとおりです。</t>
    <rPh sb="0" eb="2">
      <t>レイワ</t>
    </rPh>
    <rPh sb="3" eb="5">
      <t>ネンド</t>
    </rPh>
    <rPh sb="5" eb="8">
      <t>トウキョウト</t>
    </rPh>
    <rPh sb="8" eb="12">
      <t>カイ</t>
    </rPh>
    <rPh sb="12" eb="20">
      <t>シカ</t>
    </rPh>
    <rPh sb="20" eb="22">
      <t>ジギョウ</t>
    </rPh>
    <rPh sb="23" eb="25">
      <t>ケイヒ</t>
    </rPh>
    <rPh sb="29" eb="31">
      <t>シハラ</t>
    </rPh>
    <rPh sb="32" eb="34">
      <t>ジョウキョウ</t>
    </rPh>
    <rPh sb="35" eb="37">
      <t>イカ</t>
    </rPh>
    <phoneticPr fontId="7"/>
  </si>
  <si>
    <t>○○ﾌﾄﾞｳｻﾝ(ｶ</t>
    <phoneticPr fontId="7"/>
  </si>
  <si>
    <t>○○ﾌﾄﾞｳｻﾝ(ｶ　（６月分）
ｶ)××（７月分以降）</t>
    <rPh sb="13" eb="15">
      <t>ガツブン</t>
    </rPh>
    <rPh sb="24" eb="25">
      <t>ブン</t>
    </rPh>
    <phoneticPr fontId="7"/>
  </si>
  <si>
    <t>　対象外経費内訳は請求書のとおり</t>
    <phoneticPr fontId="7"/>
  </si>
  <si>
    <t>　24時間サポート：330円</t>
    <rPh sb="3" eb="5">
      <t>ジカン</t>
    </rPh>
    <rPh sb="13" eb="14">
      <t>エン</t>
    </rPh>
    <phoneticPr fontId="7"/>
  </si>
  <si>
    <t>〔介護・福祉避難所〕令和7年度</t>
    <rPh sb="10" eb="12">
      <t>レイワ</t>
    </rPh>
    <rPh sb="13" eb="15">
      <t>ネンド</t>
    </rPh>
    <phoneticPr fontId="7"/>
  </si>
  <si>
    <r>
      <t>○○ﾌﾄﾞｳｻﾝ(ｶ （６月分）
ｶ)××（７月分）、</t>
    </r>
    <r>
      <rPr>
        <sz val="11"/>
        <color rgb="FFFF0000"/>
        <rFont val="HG丸ｺﾞｼｯｸM-PRO"/>
        <family val="3"/>
        <charset val="128"/>
      </rPr>
      <t>ﾁﾝﾘｮｳﾄｳ（８月分以降）</t>
    </r>
    <rPh sb="12" eb="14">
      <t>ガツブン</t>
    </rPh>
    <rPh sb="14" eb="15">
      <t>ブン</t>
    </rPh>
    <rPh sb="23" eb="24">
      <t>ガツ</t>
    </rPh>
    <rPh sb="24" eb="25">
      <t>ブン</t>
    </rPh>
    <rPh sb="36" eb="37">
      <t>ガツ</t>
    </rPh>
    <rPh sb="37" eb="38">
      <t>ブン</t>
    </rPh>
    <rPh sb="38" eb="40">
      <t>イコウ</t>
    </rPh>
    <phoneticPr fontId="7"/>
  </si>
  <si>
    <t>２４時間サポート：330円
口座引落手数料：330円</t>
    <rPh sb="2" eb="4">
      <t>ジカン</t>
    </rPh>
    <rPh sb="12" eb="13">
      <t>エン</t>
    </rPh>
    <rPh sb="14" eb="21">
      <t>コウザヒキオトシテスウリョウ</t>
    </rPh>
    <rPh sb="25" eb="26">
      <t>エン</t>
    </rPh>
    <phoneticPr fontId="7"/>
  </si>
  <si>
    <t>〃</t>
    <phoneticPr fontId="7"/>
  </si>
  <si>
    <t>○○ﾌﾄﾞｳｻﾝ(ｶ （６月分）
ｶ)××（７月分）、ﾁﾝﾘｮｳﾄｳ（８月分以降）</t>
    <rPh sb="12" eb="14">
      <t>ガツブン</t>
    </rPh>
    <rPh sb="14" eb="15">
      <t>ブン</t>
    </rPh>
    <rPh sb="23" eb="24">
      <t>ガツ</t>
    </rPh>
    <rPh sb="24" eb="25">
      <t>ブン</t>
    </rPh>
    <rPh sb="36" eb="37">
      <t>ガツ</t>
    </rPh>
    <rPh sb="37" eb="38">
      <t>ブン</t>
    </rPh>
    <rPh sb="38" eb="40">
      <t>イコウ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</si>
</sst>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0&quot;月&quot;"/>
    <numFmt numFmtId="178" formatCode="#&quot;月分&quot;"/>
    <numFmt numFmtId="179" formatCode="#"/>
    <numFmt numFmtId="180" formatCode="#,###"/>
    <numFmt numFmtId="181" formatCode="[$-411]ge\.m\.d;@"/>
    <numFmt numFmtId="182" formatCode="0_);[Red]\(0\)"/>
    <numFmt numFmtId="183" formatCode="General&quot;月&quot;"/>
  </numFmts>
  <fonts count="95">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2"/>
      <name val="ＭＳ Ｐゴシック"/>
      <family val="3"/>
      <charset val="128"/>
      <scheme val="minor"/>
    </font>
    <font>
      <sz val="14"/>
      <name val="ＭＳ Ｐゴシック"/>
      <family val="3"/>
      <charset val="128"/>
      <scheme val="minor"/>
    </font>
    <font>
      <sz val="11"/>
      <name val="ＭＳ Ｐゴシック"/>
      <family val="3"/>
      <charset val="128"/>
      <scheme val="minor"/>
    </font>
    <font>
      <sz val="12"/>
      <name val="ＭＳ Ｐゴシック"/>
      <family val="3"/>
      <charset val="128"/>
    </font>
    <font>
      <sz val="11"/>
      <name val="ＭＳ Ｐゴシック"/>
      <family val="3"/>
      <charset val="128"/>
    </font>
    <font>
      <sz val="10"/>
      <name val="ＭＳ Ｐゴシック"/>
      <family val="3"/>
      <charset val="128"/>
      <scheme val="minor"/>
    </font>
    <font>
      <sz val="16"/>
      <name val="ＭＳ Ｐゴシック"/>
      <family val="3"/>
      <charset val="128"/>
      <scheme val="minor"/>
    </font>
    <font>
      <b/>
      <sz val="10"/>
      <color indexed="81"/>
      <name val="ＭＳ Ｐゴシック"/>
      <family val="3"/>
      <charset val="128"/>
    </font>
    <font>
      <sz val="6"/>
      <name val="ＭＳ Ｐゴシック"/>
      <family val="2"/>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9"/>
      <color indexed="81"/>
      <name val="ＭＳ Ｐゴシック"/>
      <family val="3"/>
      <charset val="128"/>
    </font>
    <font>
      <sz val="11"/>
      <color theme="1"/>
      <name val="ＭＳ Ｐゴシック"/>
      <family val="3"/>
      <charset val="128"/>
      <scheme val="minor"/>
    </font>
    <font>
      <b/>
      <sz val="14"/>
      <color theme="1"/>
      <name val="ＭＳ Ｐゴシック"/>
      <family val="3"/>
      <charset val="128"/>
      <scheme val="minor"/>
    </font>
    <font>
      <sz val="6"/>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b/>
      <sz val="9"/>
      <color indexed="81"/>
      <name val="MS P ゴシック"/>
      <family val="3"/>
      <charset val="128"/>
    </font>
    <font>
      <sz val="9"/>
      <color indexed="81"/>
      <name val="MS P ゴシック"/>
      <family val="3"/>
      <charset val="128"/>
    </font>
    <font>
      <sz val="13"/>
      <name val="ＭＳ Ｐゴシック"/>
      <family val="3"/>
      <charset val="128"/>
    </font>
    <font>
      <sz val="10"/>
      <name val="ＭＳ Ｐゴシック"/>
      <family val="3"/>
      <charset val="128"/>
    </font>
    <font>
      <sz val="16"/>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14"/>
      <color theme="1"/>
      <name val="ＭＳ Ｐゴシック"/>
      <family val="3"/>
      <charset val="128"/>
    </font>
    <font>
      <b/>
      <sz val="12"/>
      <color theme="1"/>
      <name val="ＭＳ Ｐゴシック"/>
      <family val="3"/>
      <charset val="128"/>
    </font>
    <font>
      <b/>
      <sz val="11"/>
      <color theme="1"/>
      <name val="ＭＳ Ｐゴシック"/>
      <family val="3"/>
      <charset val="128"/>
    </font>
    <font>
      <sz val="11"/>
      <color indexed="81"/>
      <name val="MS P ゴシック"/>
      <family val="3"/>
      <charset val="128"/>
    </font>
    <font>
      <b/>
      <sz val="11"/>
      <color indexed="81"/>
      <name val="MS P ゴシック"/>
      <family val="3"/>
      <charset val="128"/>
    </font>
    <font>
      <sz val="11"/>
      <color theme="1"/>
      <name val="ＭＳ Ｐ明朝"/>
      <family val="1"/>
      <charset val="128"/>
    </font>
    <font>
      <b/>
      <sz val="16"/>
      <color theme="1"/>
      <name val="ＭＳ Ｐ明朝"/>
      <family val="1"/>
      <charset val="128"/>
    </font>
    <font>
      <sz val="12"/>
      <color theme="1"/>
      <name val="ＭＳ Ｐ明朝"/>
      <family val="1"/>
      <charset val="128"/>
    </font>
    <font>
      <sz val="10"/>
      <color theme="1"/>
      <name val="ＭＳ Ｐ明朝"/>
      <family val="1"/>
      <charset val="128"/>
    </font>
    <font>
      <sz val="10"/>
      <name val="ＭＳ Ｐ明朝"/>
      <family val="1"/>
      <charset val="128"/>
    </font>
    <font>
      <sz val="9"/>
      <color theme="1"/>
      <name val="ＭＳ Ｐ明朝"/>
      <family val="1"/>
      <charset val="128"/>
    </font>
    <font>
      <sz val="12"/>
      <color theme="1"/>
      <name val="ＭＳ ゴシック"/>
      <family val="3"/>
      <charset val="128"/>
    </font>
    <font>
      <sz val="10"/>
      <color indexed="81"/>
      <name val="MS P ゴシック"/>
      <family val="3"/>
      <charset val="128"/>
    </font>
    <font>
      <b/>
      <u/>
      <sz val="10"/>
      <color indexed="81"/>
      <name val="ＭＳ Ｐゴシック"/>
      <family val="3"/>
      <charset val="128"/>
    </font>
    <font>
      <b/>
      <u/>
      <sz val="9"/>
      <color indexed="81"/>
      <name val="ＭＳ Ｐゴシック"/>
      <family val="3"/>
      <charset val="128"/>
    </font>
    <font>
      <sz val="11"/>
      <name val="ＭＳ 明朝"/>
      <family val="1"/>
      <charset val="128"/>
    </font>
    <font>
      <sz val="9"/>
      <color indexed="81"/>
      <name val="ＭＳ Ｐゴシック"/>
      <family val="3"/>
      <charset val="128"/>
      <scheme val="minor"/>
    </font>
    <font>
      <sz val="10"/>
      <color indexed="81"/>
      <name val="ＭＳ Ｐゴシック"/>
      <family val="3"/>
      <charset val="128"/>
      <scheme val="minor"/>
    </font>
    <font>
      <sz val="10"/>
      <color indexed="81"/>
      <name val="ＭＳ Ｐゴシック"/>
      <family val="3"/>
      <charset val="128"/>
      <scheme val="major"/>
    </font>
    <font>
      <sz val="10"/>
      <color indexed="81"/>
      <name val="ＭＳ Ｐゴシック"/>
      <family val="3"/>
      <charset val="128"/>
    </font>
    <font>
      <sz val="10"/>
      <color indexed="10"/>
      <name val="ＭＳ Ｐゴシック"/>
      <family val="3"/>
      <charset val="128"/>
    </font>
    <font>
      <b/>
      <sz val="10"/>
      <color indexed="10"/>
      <name val="ＭＳ Ｐゴシック"/>
      <family val="3"/>
      <charset val="128"/>
    </font>
    <font>
      <b/>
      <u/>
      <sz val="10"/>
      <color indexed="10"/>
      <name val="ＭＳ Ｐゴシック"/>
      <family val="3"/>
      <charset val="128"/>
    </font>
    <font>
      <b/>
      <sz val="10"/>
      <color indexed="10"/>
      <name val="ＭＳ Ｐゴシック"/>
      <family val="3"/>
      <charset val="128"/>
      <scheme val="minor"/>
    </font>
    <font>
      <b/>
      <u/>
      <sz val="10"/>
      <color indexed="10"/>
      <name val="ＭＳ Ｐゴシック"/>
      <family val="3"/>
      <charset val="128"/>
      <scheme val="minor"/>
    </font>
    <font>
      <u/>
      <sz val="11"/>
      <color theme="10"/>
      <name val="ＭＳ Ｐゴシック"/>
      <family val="2"/>
      <charset val="128"/>
      <scheme val="minor"/>
    </font>
    <font>
      <sz val="16"/>
      <color theme="1"/>
      <name val="ＭＳ Ｐゴシック"/>
      <family val="3"/>
      <charset val="128"/>
    </font>
    <font>
      <sz val="11"/>
      <color theme="1"/>
      <name val="Segoe UI Symbol"/>
      <family val="3"/>
    </font>
    <font>
      <sz val="12"/>
      <color theme="1"/>
      <name val="ＭＳ Ｐゴシック"/>
      <family val="3"/>
      <charset val="128"/>
    </font>
    <font>
      <sz val="12"/>
      <color theme="1"/>
      <name val="ＭＳ Ｐゴシック"/>
      <family val="3"/>
      <charset val="128"/>
      <scheme val="minor"/>
    </font>
    <font>
      <b/>
      <u/>
      <sz val="11"/>
      <name val="ＭＳ Ｐゴシック"/>
      <family val="3"/>
      <charset val="128"/>
    </font>
    <font>
      <sz val="13"/>
      <color theme="1"/>
      <name val="ＭＳ Ｐゴシック"/>
      <family val="3"/>
      <charset val="128"/>
      <scheme val="minor"/>
    </font>
    <font>
      <b/>
      <sz val="12"/>
      <name val="ＭＳ Ｐゴシック"/>
      <family val="3"/>
      <charset val="128"/>
    </font>
    <font>
      <b/>
      <sz val="10"/>
      <color indexed="81"/>
      <name val="MS P ゴシック"/>
      <family val="3"/>
      <charset val="128"/>
    </font>
    <font>
      <shadow/>
      <u/>
      <sz val="20"/>
      <color rgb="FF000000"/>
      <name val="HGP創英角ﾎﾟｯﾌﾟ体"/>
      <family val="3"/>
      <charset val="128"/>
    </font>
    <font>
      <sz val="16"/>
      <color rgb="FF0070C0"/>
      <name val="HG丸ｺﾞｼｯｸM-PRO"/>
      <family val="3"/>
      <charset val="128"/>
    </font>
    <font>
      <sz val="14"/>
      <color theme="4" tint="-0.249977111117893"/>
      <name val="HG丸ｺﾞｼｯｸM-PRO"/>
      <family val="3"/>
      <charset val="128"/>
    </font>
    <font>
      <sz val="14"/>
      <color rgb="FF0070C0"/>
      <name val="HG丸ｺﾞｼｯｸM-PRO"/>
      <family val="3"/>
      <charset val="128"/>
    </font>
    <font>
      <sz val="12"/>
      <color rgb="FF0070C0"/>
      <name val="HG丸ｺﾞｼｯｸM-PRO"/>
      <family val="3"/>
      <charset val="128"/>
    </font>
    <font>
      <sz val="16"/>
      <name val="HGP創英角ﾎﾟｯﾌﾟ体"/>
      <family val="3"/>
      <charset val="128"/>
    </font>
    <font>
      <sz val="12"/>
      <color rgb="FF0070C0"/>
      <name val="ＭＳ Ｐゴシック"/>
      <family val="3"/>
      <charset val="128"/>
    </font>
    <font>
      <sz val="10"/>
      <color rgb="FF0070C0"/>
      <name val="ＭＳ Ｐゴシック"/>
      <family val="3"/>
      <charset val="128"/>
    </font>
    <font>
      <sz val="20"/>
      <color rgb="FF0070C0"/>
      <name val="HG丸ｺﾞｼｯｸM-PRO"/>
      <family val="3"/>
      <charset val="128"/>
    </font>
    <font>
      <shadow/>
      <u/>
      <sz val="20"/>
      <name val="HGP創英角ﾎﾟｯﾌﾟ体"/>
      <family val="3"/>
      <charset val="128"/>
    </font>
    <font>
      <sz val="14"/>
      <color rgb="FFC00000"/>
      <name val="HG丸ｺﾞｼｯｸM-PRO"/>
      <family val="3"/>
      <charset val="128"/>
    </font>
    <font>
      <sz val="14"/>
      <color rgb="FFFF0000"/>
      <name val="HG丸ｺﾞｼｯｸM-PRO"/>
      <family val="3"/>
      <charset val="128"/>
    </font>
    <font>
      <sz val="12"/>
      <color rgb="FFCC0000"/>
      <name val="HG丸ｺﾞｼｯｸM-PRO"/>
      <family val="3"/>
      <charset val="128"/>
    </font>
    <font>
      <shadow/>
      <sz val="16"/>
      <color rgb="FF000000"/>
      <name val="HGP創英角ﾎﾟｯﾌﾟ体"/>
      <family val="3"/>
      <charset val="128"/>
    </font>
    <font>
      <sz val="16"/>
      <color theme="4" tint="-0.249977111117893"/>
      <name val="HG丸ｺﾞｼｯｸM-PRO"/>
      <family val="3"/>
      <charset val="128"/>
    </font>
    <font>
      <shadow/>
      <u/>
      <sz val="22"/>
      <color rgb="FF000000"/>
      <name val="HGP創英角ﾎﾟｯﾌﾟ体"/>
      <family val="3"/>
      <charset val="128"/>
    </font>
    <font>
      <shadow/>
      <sz val="18"/>
      <color rgb="FF000000"/>
      <name val="HGP創英角ﾎﾟｯﾌﾟ体"/>
      <family val="3"/>
      <charset val="128"/>
    </font>
    <font>
      <sz val="12.5"/>
      <color rgb="FF0070C0"/>
      <name val="HG丸ｺﾞｼｯｸM-PRO"/>
      <family val="3"/>
      <charset val="128"/>
    </font>
    <font>
      <sz val="12"/>
      <color rgb="FFFF0000"/>
      <name val="HG丸ｺﾞｼｯｸM-PRO"/>
      <family val="3"/>
      <charset val="128"/>
    </font>
    <font>
      <shadow/>
      <sz val="20"/>
      <color rgb="FF000000"/>
      <name val="HGP創英角ﾎﾟｯﾌﾟ体"/>
      <family val="3"/>
      <charset val="128"/>
    </font>
    <font>
      <sz val="11"/>
      <color rgb="FF0070C0"/>
      <name val="HG丸ｺﾞｼｯｸM-PRO"/>
      <family val="3"/>
      <charset val="128"/>
    </font>
    <font>
      <sz val="10"/>
      <color rgb="FF0070C0"/>
      <name val="HG丸ｺﾞｼｯｸM-PRO"/>
      <family val="3"/>
      <charset val="128"/>
    </font>
    <font>
      <sz val="11"/>
      <color rgb="FFFF0000"/>
      <name val="HG丸ｺﾞｼｯｸM-PRO"/>
      <family val="3"/>
      <charset val="128"/>
    </font>
    <font>
      <sz val="10"/>
      <color rgb="FFFF0000"/>
      <name val="HG丸ｺﾞｼｯｸM-PRO"/>
      <family val="3"/>
      <charset val="128"/>
    </font>
  </fonts>
  <fills count="11">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rgb="FFFFCCFF"/>
        <bgColor indexed="64"/>
      </patternFill>
    </fill>
    <fill>
      <patternFill patternType="solid">
        <fgColor rgb="FFFFFFDC"/>
        <bgColor indexed="64"/>
      </patternFill>
    </fill>
    <fill>
      <patternFill patternType="solid">
        <fgColor rgb="FFFFFFE1"/>
        <bgColor indexed="64"/>
      </patternFill>
    </fill>
    <fill>
      <patternFill patternType="solid">
        <fgColor rgb="FFDDEBF7"/>
        <bgColor indexed="64"/>
      </patternFill>
    </fill>
    <fill>
      <patternFill patternType="solid">
        <fgColor theme="4" tint="0.79998168889431442"/>
        <bgColor indexed="64"/>
      </patternFill>
    </fill>
    <fill>
      <patternFill patternType="solid">
        <fgColor theme="1"/>
        <bgColor indexed="64"/>
      </patternFill>
    </fill>
    <fill>
      <patternFill patternType="solid">
        <fgColor rgb="FFCCFFCC"/>
        <bgColor indexed="64"/>
      </patternFill>
    </fill>
  </fills>
  <borders count="10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style="thin">
        <color indexed="64"/>
      </left>
      <right/>
      <top style="double">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auto="1"/>
      </left>
      <right/>
      <top/>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double">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style="medium">
        <color indexed="64"/>
      </right>
      <top style="thin">
        <color indexed="64"/>
      </top>
      <bottom/>
      <diagonal/>
    </border>
    <border>
      <left style="medium">
        <color auto="1"/>
      </left>
      <right style="medium">
        <color indexed="64"/>
      </right>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top style="medium">
        <color indexed="64"/>
      </top>
      <bottom style="double">
        <color indexed="64"/>
      </bottom>
      <diagonal/>
    </border>
    <border>
      <left/>
      <right/>
      <top style="thin">
        <color indexed="64"/>
      </top>
      <bottom/>
      <diagonal/>
    </border>
    <border>
      <left/>
      <right style="medium">
        <color indexed="64"/>
      </right>
      <top style="thin">
        <color indexed="64"/>
      </top>
      <bottom/>
      <diagonal/>
    </border>
    <border>
      <left/>
      <right/>
      <top/>
      <bottom style="double">
        <color indexed="64"/>
      </bottom>
      <diagonal/>
    </border>
    <border>
      <left/>
      <right/>
      <top style="double">
        <color indexed="64"/>
      </top>
      <bottom style="medium">
        <color indexed="64"/>
      </bottom>
      <diagonal/>
    </border>
  </borders>
  <cellStyleXfs count="19">
    <xf numFmtId="0" fontId="0" fillId="0" borderId="0">
      <alignment vertical="center"/>
    </xf>
    <xf numFmtId="38" fontId="6"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38" fontId="6"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2" fillId="0" borderId="0">
      <alignment vertical="center"/>
    </xf>
    <xf numFmtId="38" fontId="22" fillId="0" borderId="0" applyFont="0" applyFill="0" applyBorder="0" applyAlignment="0" applyProtection="0">
      <alignment vertical="center"/>
    </xf>
    <xf numFmtId="0" fontId="6"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62" fillId="0" borderId="0" applyNumberFormat="0" applyFill="0" applyBorder="0" applyAlignment="0" applyProtection="0">
      <alignment vertical="center"/>
    </xf>
  </cellStyleXfs>
  <cellXfs count="580">
    <xf numFmtId="0" fontId="0" fillId="0" borderId="0" xfId="0">
      <alignment vertical="center"/>
    </xf>
    <xf numFmtId="0" fontId="8" fillId="0" borderId="0" xfId="0" applyFont="1">
      <alignment vertical="center"/>
    </xf>
    <xf numFmtId="0" fontId="11" fillId="0" borderId="0" xfId="0" applyFont="1">
      <alignment vertical="center"/>
    </xf>
    <xf numFmtId="0" fontId="9" fillId="0" borderId="0" xfId="0" applyFont="1">
      <alignment vertical="center"/>
    </xf>
    <xf numFmtId="0" fontId="14" fillId="0" borderId="0" xfId="0" applyFont="1" applyAlignment="1">
      <alignment horizontal="center" vertical="center"/>
    </xf>
    <xf numFmtId="0" fontId="23" fillId="0" borderId="0" xfId="9" applyFont="1">
      <alignment vertical="center"/>
    </xf>
    <xf numFmtId="0" fontId="22" fillId="0" borderId="0" xfId="9">
      <alignment vertical="center"/>
    </xf>
    <xf numFmtId="0" fontId="25" fillId="0" borderId="0" xfId="9" applyFont="1">
      <alignment vertical="center"/>
    </xf>
    <xf numFmtId="0" fontId="22" fillId="0" borderId="0" xfId="9" applyAlignment="1">
      <alignment horizontal="center" vertical="center"/>
    </xf>
    <xf numFmtId="0" fontId="22" fillId="0" borderId="9" xfId="9" applyBorder="1" applyAlignment="1">
      <alignment horizontal="center" vertical="center"/>
    </xf>
    <xf numFmtId="0" fontId="22" fillId="0" borderId="1" xfId="9" applyBorder="1">
      <alignment vertical="center"/>
    </xf>
    <xf numFmtId="177" fontId="22" fillId="0" borderId="1" xfId="9" applyNumberFormat="1" applyBorder="1">
      <alignment vertical="center"/>
    </xf>
    <xf numFmtId="0" fontId="22" fillId="0" borderId="0" xfId="9" applyAlignment="1" applyProtection="1">
      <alignment horizontal="center" vertical="center"/>
      <protection locked="0"/>
    </xf>
    <xf numFmtId="0" fontId="22" fillId="0" borderId="71" xfId="9" applyBorder="1">
      <alignment vertical="center"/>
    </xf>
    <xf numFmtId="38" fontId="0" fillId="0" borderId="0" xfId="10" applyFont="1">
      <alignment vertical="center"/>
    </xf>
    <xf numFmtId="0" fontId="22" fillId="0" borderId="73" xfId="9" applyBorder="1">
      <alignment vertical="center"/>
    </xf>
    <xf numFmtId="177" fontId="22" fillId="0" borderId="0" xfId="9" applyNumberFormat="1">
      <alignment vertical="center"/>
    </xf>
    <xf numFmtId="0" fontId="22" fillId="0" borderId="1" xfId="9" applyBorder="1" applyAlignment="1">
      <alignment horizontal="center" vertical="center"/>
    </xf>
    <xf numFmtId="38" fontId="0" fillId="0" borderId="1" xfId="10" applyFont="1" applyBorder="1">
      <alignment vertical="center"/>
    </xf>
    <xf numFmtId="0" fontId="22" fillId="3" borderId="71" xfId="9" applyFill="1" applyBorder="1">
      <alignment vertical="center"/>
    </xf>
    <xf numFmtId="38" fontId="0" fillId="3" borderId="72" xfId="10" applyFont="1" applyFill="1" applyBorder="1">
      <alignment vertical="center"/>
    </xf>
    <xf numFmtId="0" fontId="22" fillId="3" borderId="73" xfId="9" applyFill="1" applyBorder="1">
      <alignment vertical="center"/>
    </xf>
    <xf numFmtId="38" fontId="0" fillId="3" borderId="74" xfId="10" applyFont="1" applyFill="1" applyBorder="1">
      <alignment vertical="center"/>
    </xf>
    <xf numFmtId="0" fontId="26" fillId="0" borderId="0" xfId="9" applyFont="1" applyAlignment="1">
      <alignment vertical="top"/>
    </xf>
    <xf numFmtId="0" fontId="22" fillId="0" borderId="0" xfId="9" applyAlignment="1">
      <alignment vertical="center"/>
    </xf>
    <xf numFmtId="0" fontId="22" fillId="4" borderId="0" xfId="9" applyFill="1">
      <alignment vertical="center"/>
    </xf>
    <xf numFmtId="0" fontId="22" fillId="4" borderId="9" xfId="9" applyFill="1" applyBorder="1" applyAlignment="1" applyProtection="1">
      <alignment horizontal="center" vertical="center"/>
      <protection locked="0"/>
    </xf>
    <xf numFmtId="38" fontId="0" fillId="4" borderId="72" xfId="10" applyFont="1" applyFill="1" applyBorder="1" applyProtection="1">
      <alignment vertical="center"/>
      <protection locked="0"/>
    </xf>
    <xf numFmtId="38" fontId="0" fillId="4" borderId="74" xfId="10" applyFont="1" applyFill="1" applyBorder="1" applyProtection="1">
      <alignment vertical="center"/>
      <protection locked="0"/>
    </xf>
    <xf numFmtId="0" fontId="22" fillId="0" borderId="44" xfId="9" applyBorder="1">
      <alignment vertical="center"/>
    </xf>
    <xf numFmtId="0" fontId="22" fillId="0" borderId="34" xfId="9" applyBorder="1">
      <alignment vertical="center"/>
    </xf>
    <xf numFmtId="0" fontId="22" fillId="0" borderId="45" xfId="9" applyBorder="1">
      <alignment vertical="center"/>
    </xf>
    <xf numFmtId="0" fontId="22" fillId="0" borderId="36" xfId="9" applyBorder="1">
      <alignment vertical="center"/>
    </xf>
    <xf numFmtId="178" fontId="22" fillId="0" borderId="0" xfId="9" applyNumberFormat="1" applyBorder="1" applyAlignment="1">
      <alignment horizontal="center" vertical="center"/>
    </xf>
    <xf numFmtId="0" fontId="22" fillId="0" borderId="0" xfId="9" applyBorder="1">
      <alignment vertical="center"/>
    </xf>
    <xf numFmtId="0" fontId="22" fillId="0" borderId="50" xfId="9" applyBorder="1">
      <alignment vertical="center"/>
    </xf>
    <xf numFmtId="0" fontId="22" fillId="0" borderId="30" xfId="9" applyBorder="1">
      <alignment vertical="center"/>
    </xf>
    <xf numFmtId="0" fontId="22" fillId="0" borderId="9" xfId="9" applyBorder="1">
      <alignment vertical="center"/>
    </xf>
    <xf numFmtId="0" fontId="22" fillId="0" borderId="33" xfId="9" applyBorder="1">
      <alignment vertical="center"/>
    </xf>
    <xf numFmtId="0" fontId="13" fillId="0" borderId="0" xfId="0" applyFont="1">
      <alignment vertical="center"/>
    </xf>
    <xf numFmtId="0" fontId="13" fillId="0" borderId="0" xfId="0" applyFont="1" applyAlignment="1">
      <alignment horizontal="right" vertical="center"/>
    </xf>
    <xf numFmtId="0" fontId="13" fillId="0" borderId="0" xfId="0" applyFont="1" applyAlignment="1">
      <alignment vertical="center" wrapText="1"/>
    </xf>
    <xf numFmtId="0" fontId="29" fillId="0" borderId="0" xfId="0" applyFont="1">
      <alignment vertical="center"/>
    </xf>
    <xf numFmtId="0" fontId="29" fillId="0" borderId="0" xfId="0" applyFont="1" applyAlignment="1">
      <alignment horizontal="left" vertical="center"/>
    </xf>
    <xf numFmtId="0" fontId="30" fillId="0" borderId="0" xfId="0" applyFont="1">
      <alignment vertical="center"/>
    </xf>
    <xf numFmtId="0" fontId="30" fillId="0" borderId="47" xfId="0" applyFont="1" applyBorder="1" applyAlignment="1">
      <alignment horizontal="center" vertical="center"/>
    </xf>
    <xf numFmtId="0" fontId="13" fillId="0" borderId="20" xfId="0" applyFont="1" applyBorder="1" applyAlignment="1">
      <alignment horizontal="center" vertical="center"/>
    </xf>
    <xf numFmtId="0" fontId="31" fillId="0" borderId="0" xfId="0" applyFont="1">
      <alignment vertical="center"/>
    </xf>
    <xf numFmtId="0" fontId="32" fillId="0" borderId="0" xfId="0" applyFont="1" applyAlignment="1">
      <alignment horizontal="center" vertical="center"/>
    </xf>
    <xf numFmtId="176" fontId="13" fillId="0" borderId="77" xfId="0" applyNumberFormat="1" applyFont="1" applyBorder="1" applyAlignment="1">
      <alignment horizontal="left" vertical="center"/>
    </xf>
    <xf numFmtId="0" fontId="30" fillId="0" borderId="21" xfId="0" applyFont="1" applyBorder="1" applyAlignment="1">
      <alignment horizontal="center" vertical="center"/>
    </xf>
    <xf numFmtId="0" fontId="30" fillId="0" borderId="33" xfId="0" applyFont="1" applyBorder="1" applyAlignment="1">
      <alignment horizontal="center" vertical="center"/>
    </xf>
    <xf numFmtId="0" fontId="12" fillId="0" borderId="0" xfId="0" applyFont="1" applyAlignment="1">
      <alignment horizontal="left" vertical="center"/>
    </xf>
    <xf numFmtId="0" fontId="12" fillId="0" borderId="0" xfId="0" applyFont="1" applyAlignment="1">
      <alignment horizontal="right" vertical="center"/>
    </xf>
    <xf numFmtId="0" fontId="12" fillId="0" borderId="0" xfId="0" applyFont="1">
      <alignment vertical="center"/>
    </xf>
    <xf numFmtId="0" fontId="13" fillId="0" borderId="0" xfId="0" applyFont="1" applyAlignment="1">
      <alignment horizontal="center" vertical="center"/>
    </xf>
    <xf numFmtId="0" fontId="30" fillId="0" borderId="0" xfId="0" applyFont="1" applyAlignment="1">
      <alignment horizontal="left" vertical="center"/>
    </xf>
    <xf numFmtId="0" fontId="30" fillId="0" borderId="9" xfId="0" applyFont="1" applyBorder="1" applyAlignment="1">
      <alignment horizontal="left" vertical="center" wrapText="1"/>
    </xf>
    <xf numFmtId="0" fontId="30" fillId="0" borderId="51" xfId="0" applyFont="1" applyBorder="1" applyAlignment="1">
      <alignment horizontal="center" vertical="center"/>
    </xf>
    <xf numFmtId="0" fontId="30" fillId="0" borderId="11" xfId="0" applyFont="1" applyBorder="1" applyAlignment="1">
      <alignment horizontal="center" vertical="center"/>
    </xf>
    <xf numFmtId="38" fontId="30" fillId="2" borderId="53" xfId="1" applyFont="1" applyFill="1" applyBorder="1" applyAlignment="1">
      <alignment horizontal="right" vertical="center"/>
    </xf>
    <xf numFmtId="0" fontId="30" fillId="0" borderId="49" xfId="0" applyFont="1" applyBorder="1" applyAlignment="1">
      <alignment horizontal="center" vertical="center" wrapText="1"/>
    </xf>
    <xf numFmtId="38" fontId="30" fillId="2" borderId="55" xfId="1" applyFont="1" applyFill="1" applyBorder="1" applyAlignment="1">
      <alignment horizontal="right" vertical="center"/>
    </xf>
    <xf numFmtId="38" fontId="30" fillId="2" borderId="41" xfId="1" applyFont="1" applyFill="1" applyBorder="1" applyAlignment="1">
      <alignment horizontal="right" vertical="center"/>
    </xf>
    <xf numFmtId="38" fontId="30" fillId="2" borderId="56" xfId="1" applyFont="1" applyFill="1" applyBorder="1" applyAlignment="1">
      <alignment horizontal="right" vertical="center"/>
    </xf>
    <xf numFmtId="38" fontId="30" fillId="2" borderId="1" xfId="1" applyFont="1" applyFill="1" applyBorder="1" applyAlignment="1">
      <alignment horizontal="right" vertical="center"/>
    </xf>
    <xf numFmtId="38" fontId="30" fillId="2" borderId="2" xfId="1" applyFont="1" applyFill="1" applyBorder="1" applyAlignment="1">
      <alignment horizontal="right" vertical="center"/>
    </xf>
    <xf numFmtId="38" fontId="30" fillId="2" borderId="57" xfId="1" applyFont="1" applyFill="1" applyBorder="1" applyAlignment="1">
      <alignment horizontal="right" vertical="center"/>
    </xf>
    <xf numFmtId="38" fontId="30" fillId="2" borderId="25" xfId="1" applyFont="1" applyFill="1" applyBorder="1" applyAlignment="1">
      <alignment horizontal="right" vertical="center"/>
    </xf>
    <xf numFmtId="38" fontId="30" fillId="2" borderId="28" xfId="1" applyFont="1" applyFill="1" applyBorder="1" applyAlignment="1">
      <alignment horizontal="right" vertical="center"/>
    </xf>
    <xf numFmtId="38" fontId="30" fillId="2" borderId="61" xfId="1" applyFont="1" applyFill="1" applyBorder="1" applyAlignment="1">
      <alignment horizontal="right" vertical="center"/>
    </xf>
    <xf numFmtId="0" fontId="30" fillId="0" borderId="30" xfId="0" applyFont="1" applyBorder="1" applyAlignment="1">
      <alignment vertical="top"/>
    </xf>
    <xf numFmtId="0" fontId="36" fillId="0" borderId="0" xfId="0" applyFont="1">
      <alignment vertical="center"/>
    </xf>
    <xf numFmtId="0" fontId="13" fillId="0" borderId="0" xfId="0" applyFont="1" applyAlignment="1">
      <alignment horizontal="right"/>
    </xf>
    <xf numFmtId="0" fontId="19" fillId="0" borderId="0" xfId="0" applyFont="1">
      <alignment vertical="center"/>
    </xf>
    <xf numFmtId="0" fontId="19" fillId="4" borderId="0" xfId="0" applyFont="1" applyFill="1">
      <alignment vertical="center"/>
    </xf>
    <xf numFmtId="0" fontId="37" fillId="0" borderId="0" xfId="9" applyFont="1">
      <alignment vertical="center"/>
    </xf>
    <xf numFmtId="0" fontId="20" fillId="0" borderId="0" xfId="0" applyFont="1" applyAlignment="1">
      <alignment vertical="center" wrapText="1"/>
    </xf>
    <xf numFmtId="0" fontId="20" fillId="0" borderId="0" xfId="0" applyFont="1">
      <alignment vertical="center"/>
    </xf>
    <xf numFmtId="0" fontId="38" fillId="0" borderId="0" xfId="9" applyFont="1">
      <alignment vertical="center"/>
    </xf>
    <xf numFmtId="0" fontId="18" fillId="0" borderId="0" xfId="0" applyFont="1" applyAlignment="1">
      <alignment horizontal="left" vertical="center"/>
    </xf>
    <xf numFmtId="0" fontId="18" fillId="0" borderId="0" xfId="0" applyFont="1" applyAlignment="1">
      <alignment horizontal="center" vertical="center"/>
    </xf>
    <xf numFmtId="0" fontId="38" fillId="0" borderId="0" xfId="0" applyFont="1">
      <alignment vertical="center"/>
    </xf>
    <xf numFmtId="0" fontId="39" fillId="0" borderId="0" xfId="0" applyFont="1">
      <alignment vertical="center"/>
    </xf>
    <xf numFmtId="14" fontId="19" fillId="0" borderId="0" xfId="0" applyNumberFormat="1" applyFont="1">
      <alignment vertical="center"/>
    </xf>
    <xf numFmtId="0" fontId="18" fillId="0" borderId="0" xfId="0" applyFont="1" applyAlignment="1">
      <alignment horizontal="left" vertical="center"/>
    </xf>
    <xf numFmtId="14" fontId="19" fillId="0" borderId="0" xfId="0" applyNumberFormat="1" applyFont="1" applyFill="1" applyBorder="1" applyAlignment="1">
      <alignment vertical="center"/>
    </xf>
    <xf numFmtId="0" fontId="18" fillId="0" borderId="0" xfId="0" applyFont="1" applyAlignment="1">
      <alignment vertical="center"/>
    </xf>
    <xf numFmtId="0" fontId="19" fillId="0" borderId="36" xfId="0" applyFont="1" applyFill="1" applyBorder="1" applyAlignment="1">
      <alignment vertical="center"/>
    </xf>
    <xf numFmtId="38" fontId="30" fillId="2" borderId="52" xfId="1" applyFont="1" applyFill="1" applyBorder="1" applyAlignment="1">
      <alignment horizontal="right" vertical="center"/>
    </xf>
    <xf numFmtId="38" fontId="30" fillId="0" borderId="82" xfId="1" applyFont="1" applyFill="1" applyBorder="1" applyAlignment="1">
      <alignment horizontal="center" vertical="center"/>
    </xf>
    <xf numFmtId="0" fontId="8" fillId="0" borderId="0" xfId="11" applyFont="1">
      <alignment vertical="center"/>
    </xf>
    <xf numFmtId="12" fontId="14" fillId="2" borderId="87" xfId="11" applyNumberFormat="1" applyFont="1" applyFill="1" applyBorder="1" applyAlignment="1">
      <alignment horizontal="center" vertical="center"/>
    </xf>
    <xf numFmtId="38" fontId="14" fillId="0" borderId="84" xfId="1" applyFont="1" applyFill="1" applyBorder="1" applyAlignment="1">
      <alignment horizontal="center" vertical="center"/>
    </xf>
    <xf numFmtId="0" fontId="30" fillId="0" borderId="50" xfId="0" applyFont="1" applyBorder="1" applyAlignment="1">
      <alignment horizontal="center" vertical="center"/>
    </xf>
    <xf numFmtId="38" fontId="30" fillId="0" borderId="53" xfId="1" applyFont="1" applyFill="1" applyBorder="1" applyAlignment="1">
      <alignment horizontal="center" vertical="center"/>
    </xf>
    <xf numFmtId="0" fontId="15" fillId="0" borderId="0" xfId="0" applyFont="1" applyAlignment="1">
      <alignment horizontal="center" vertical="center"/>
    </xf>
    <xf numFmtId="0" fontId="10" fillId="0" borderId="0" xfId="0" applyFont="1" applyAlignment="1">
      <alignment horizontal="center" vertical="center"/>
    </xf>
    <xf numFmtId="0" fontId="31" fillId="0" borderId="0" xfId="0" applyFont="1" applyAlignment="1">
      <alignment horizontal="right" vertical="center"/>
    </xf>
    <xf numFmtId="0" fontId="31" fillId="0" borderId="0" xfId="0" applyFont="1" applyAlignment="1">
      <alignment horizontal="left" vertical="center"/>
    </xf>
    <xf numFmtId="0" fontId="30" fillId="0" borderId="13" xfId="0" applyFont="1" applyBorder="1" applyAlignment="1">
      <alignment horizontal="center" vertical="center"/>
    </xf>
    <xf numFmtId="0" fontId="13" fillId="0" borderId="50" xfId="0" applyFont="1" applyBorder="1">
      <alignment vertical="center"/>
    </xf>
    <xf numFmtId="0" fontId="42" fillId="0" borderId="0" xfId="0" applyFont="1">
      <alignment vertical="center"/>
    </xf>
    <xf numFmtId="0" fontId="22" fillId="0" borderId="0" xfId="0" applyFont="1" applyAlignment="1">
      <alignment horizontal="right" vertical="top"/>
    </xf>
    <xf numFmtId="0" fontId="42" fillId="0" borderId="0" xfId="0" applyFont="1" applyAlignment="1"/>
    <xf numFmtId="0" fontId="42" fillId="0" borderId="8" xfId="0" applyFont="1" applyBorder="1" applyAlignment="1">
      <alignment vertical="center" wrapText="1"/>
    </xf>
    <xf numFmtId="0" fontId="42" fillId="0" borderId="0" xfId="0" applyFont="1" applyAlignment="1">
      <alignment horizontal="right" vertical="center"/>
    </xf>
    <xf numFmtId="0" fontId="42" fillId="0" borderId="0" xfId="0" applyFont="1" applyAlignment="1">
      <alignment horizontal="center" vertical="center" wrapText="1"/>
    </xf>
    <xf numFmtId="0" fontId="44" fillId="0" borderId="0" xfId="0" applyFont="1" applyAlignment="1">
      <alignment horizontal="center" vertical="center" wrapText="1"/>
    </xf>
    <xf numFmtId="0" fontId="14" fillId="0" borderId="47" xfId="0" applyFont="1" applyBorder="1" applyAlignment="1">
      <alignment horizontal="center" vertical="center"/>
    </xf>
    <xf numFmtId="0" fontId="8" fillId="0" borderId="20" xfId="0" applyFont="1" applyBorder="1" applyAlignment="1">
      <alignment horizontal="center" vertical="center"/>
    </xf>
    <xf numFmtId="179" fontId="10" fillId="5" borderId="20" xfId="0" applyNumberFormat="1" applyFont="1" applyFill="1" applyBorder="1" applyAlignment="1">
      <alignment horizontal="center" vertical="center"/>
    </xf>
    <xf numFmtId="0" fontId="42" fillId="0" borderId="0" xfId="0" applyFont="1" applyAlignment="1">
      <alignment horizontal="center" vertical="center"/>
    </xf>
    <xf numFmtId="0" fontId="44" fillId="0" borderId="0" xfId="0" applyFont="1" applyAlignment="1">
      <alignment horizontal="left" vertical="top"/>
    </xf>
    <xf numFmtId="0" fontId="45" fillId="0" borderId="9" xfId="0" applyFont="1" applyBorder="1" applyAlignment="1">
      <alignment vertical="center" wrapText="1"/>
    </xf>
    <xf numFmtId="0" fontId="45" fillId="0" borderId="0" xfId="0" applyFont="1" applyAlignment="1">
      <alignment vertical="center" wrapText="1"/>
    </xf>
    <xf numFmtId="0" fontId="45" fillId="0" borderId="89" xfId="0" applyFont="1" applyBorder="1" applyAlignment="1">
      <alignment horizontal="center" vertical="center" wrapText="1"/>
    </xf>
    <xf numFmtId="0" fontId="47" fillId="0" borderId="89" xfId="0" applyFont="1" applyBorder="1" applyAlignment="1">
      <alignment horizontal="center" vertical="center" wrapText="1"/>
    </xf>
    <xf numFmtId="0" fontId="45" fillId="0" borderId="83" xfId="0" applyFont="1" applyBorder="1" applyAlignment="1">
      <alignment horizontal="center" vertical="center" wrapText="1"/>
    </xf>
    <xf numFmtId="38" fontId="42" fillId="6" borderId="93" xfId="1" applyFont="1" applyFill="1" applyBorder="1">
      <alignment vertical="center"/>
    </xf>
    <xf numFmtId="181" fontId="45" fillId="0" borderId="0" xfId="0" applyNumberFormat="1" applyFont="1">
      <alignment vertical="center"/>
    </xf>
    <xf numFmtId="0" fontId="45" fillId="0" borderId="0" xfId="0" applyFont="1" applyAlignment="1">
      <alignment horizontal="center" vertical="center" wrapText="1" shrinkToFit="1"/>
    </xf>
    <xf numFmtId="38" fontId="42" fillId="0" borderId="0" xfId="1" applyFont="1" applyFill="1" applyBorder="1" applyAlignment="1">
      <alignment horizontal="right" vertical="center"/>
    </xf>
    <xf numFmtId="0" fontId="45" fillId="0" borderId="98" xfId="0" applyFont="1" applyBorder="1" applyAlignment="1">
      <alignment horizontal="center" vertical="center" wrapText="1"/>
    </xf>
    <xf numFmtId="38" fontId="42" fillId="5" borderId="6" xfId="1" applyFont="1" applyFill="1" applyBorder="1">
      <alignment vertical="center"/>
    </xf>
    <xf numFmtId="38" fontId="42" fillId="6" borderId="53" xfId="1" applyFont="1" applyFill="1" applyBorder="1">
      <alignment vertical="center"/>
    </xf>
    <xf numFmtId="38" fontId="42" fillId="6" borderId="7" xfId="1" applyFont="1" applyFill="1" applyBorder="1">
      <alignment vertical="center"/>
    </xf>
    <xf numFmtId="38" fontId="42" fillId="5" borderId="1" xfId="1" applyFont="1" applyFill="1" applyBorder="1">
      <alignment vertical="center"/>
    </xf>
    <xf numFmtId="38" fontId="42" fillId="6" borderId="56" xfId="1" applyFont="1" applyFill="1" applyBorder="1">
      <alignment vertical="center"/>
    </xf>
    <xf numFmtId="0" fontId="48" fillId="0" borderId="0" xfId="0" applyFont="1">
      <alignment vertical="center"/>
    </xf>
    <xf numFmtId="0" fontId="45" fillId="0" borderId="0" xfId="0" applyFont="1" applyAlignment="1">
      <alignment vertical="top" wrapText="1"/>
    </xf>
    <xf numFmtId="0" fontId="45" fillId="0" borderId="0" xfId="0" applyFont="1" applyAlignment="1">
      <alignment horizontal="right" vertical="top" wrapText="1"/>
    </xf>
    <xf numFmtId="0" fontId="42" fillId="0" borderId="0" xfId="0" applyFont="1" applyAlignment="1">
      <alignment horizontal="right" vertical="top"/>
    </xf>
    <xf numFmtId="0" fontId="45" fillId="0" borderId="0" xfId="0" applyFont="1" applyAlignment="1">
      <alignment horizontal="left" vertical="top" wrapText="1"/>
    </xf>
    <xf numFmtId="0" fontId="0" fillId="0" borderId="0" xfId="0" applyAlignment="1">
      <alignment horizontal="right" vertical="center"/>
    </xf>
    <xf numFmtId="38" fontId="42" fillId="5" borderId="55" xfId="1" applyFont="1" applyFill="1" applyBorder="1">
      <alignment vertical="center"/>
    </xf>
    <xf numFmtId="38" fontId="42" fillId="6" borderId="42" xfId="1" applyFont="1" applyFill="1" applyBorder="1">
      <alignment vertical="center"/>
    </xf>
    <xf numFmtId="182" fontId="13" fillId="0" borderId="0" xfId="0" applyNumberFormat="1" applyFont="1">
      <alignment vertical="center"/>
    </xf>
    <xf numFmtId="183" fontId="42" fillId="6" borderId="6" xfId="0" applyNumberFormat="1" applyFont="1" applyFill="1" applyBorder="1" applyAlignment="1">
      <alignment horizontal="center" vertical="center" wrapText="1" shrinkToFit="1"/>
    </xf>
    <xf numFmtId="183" fontId="42" fillId="6" borderId="55" xfId="0" applyNumberFormat="1" applyFont="1" applyFill="1" applyBorder="1" applyAlignment="1">
      <alignment horizontal="center" vertical="center" wrapText="1" shrinkToFit="1"/>
    </xf>
    <xf numFmtId="0" fontId="13" fillId="0" borderId="34" xfId="0" applyFont="1" applyBorder="1">
      <alignment vertical="center"/>
    </xf>
    <xf numFmtId="176" fontId="13" fillId="0" borderId="34" xfId="0" applyNumberFormat="1" applyFont="1" applyBorder="1" applyAlignment="1">
      <alignment horizontal="left" vertical="center"/>
    </xf>
    <xf numFmtId="0" fontId="13" fillId="0" borderId="0" xfId="0" applyFont="1" applyBorder="1">
      <alignment vertical="center"/>
    </xf>
    <xf numFmtId="0" fontId="13" fillId="0" borderId="45" xfId="0" applyFont="1" applyBorder="1">
      <alignment vertical="center"/>
    </xf>
    <xf numFmtId="180" fontId="42" fillId="0" borderId="0" xfId="0" applyNumberFormat="1" applyFont="1" applyAlignment="1">
      <alignment horizontal="right" vertical="center"/>
    </xf>
    <xf numFmtId="0" fontId="18" fillId="0" borderId="0" xfId="0" applyFont="1" applyBorder="1" applyAlignment="1">
      <alignment horizontal="left" vertical="center"/>
    </xf>
    <xf numFmtId="0" fontId="15" fillId="0" borderId="0" xfId="0" applyFont="1" applyAlignment="1">
      <alignment horizontal="center" vertical="center"/>
    </xf>
    <xf numFmtId="0" fontId="10" fillId="0" borderId="0" xfId="0" applyFont="1" applyAlignment="1">
      <alignment horizontal="center" vertical="center"/>
    </xf>
    <xf numFmtId="179" fontId="10" fillId="5" borderId="47" xfId="0" applyNumberFormat="1" applyFont="1" applyFill="1" applyBorder="1" applyAlignment="1">
      <alignment horizontal="center" vertical="center"/>
    </xf>
    <xf numFmtId="0" fontId="13" fillId="0" borderId="12" xfId="0" applyFont="1" applyBorder="1" applyProtection="1">
      <alignment vertical="center"/>
      <protection locked="0"/>
    </xf>
    <xf numFmtId="0" fontId="32" fillId="0" borderId="47" xfId="0" applyFont="1" applyBorder="1" applyAlignment="1" applyProtection="1">
      <alignment horizontal="center" vertical="center"/>
      <protection locked="0"/>
    </xf>
    <xf numFmtId="0" fontId="32" fillId="0" borderId="20" xfId="0" applyFont="1" applyBorder="1" applyAlignment="1" applyProtection="1">
      <alignment horizontal="center" vertical="center"/>
      <protection locked="0"/>
    </xf>
    <xf numFmtId="38" fontId="30" fillId="0" borderId="4" xfId="1" applyFont="1" applyFill="1" applyBorder="1" applyAlignment="1" applyProtection="1">
      <alignment horizontal="right" vertical="center"/>
      <protection locked="0"/>
    </xf>
    <xf numFmtId="38" fontId="30" fillId="0" borderId="1" xfId="1" applyFont="1" applyFill="1" applyBorder="1" applyAlignment="1" applyProtection="1">
      <alignment horizontal="right" vertical="center"/>
      <protection locked="0"/>
    </xf>
    <xf numFmtId="38" fontId="30" fillId="2" borderId="60" xfId="1" applyFont="1" applyFill="1" applyBorder="1" applyAlignment="1" applyProtection="1">
      <alignment horizontal="right" vertical="center"/>
      <protection locked="0"/>
    </xf>
    <xf numFmtId="38" fontId="30" fillId="2" borderId="31" xfId="1" applyFont="1" applyFill="1" applyBorder="1" applyAlignment="1" applyProtection="1">
      <alignment horizontal="right" vertical="center"/>
      <protection locked="0"/>
    </xf>
    <xf numFmtId="38" fontId="30" fillId="2" borderId="61" xfId="1" applyFont="1" applyFill="1" applyBorder="1" applyAlignment="1" applyProtection="1">
      <alignment horizontal="right" vertical="center"/>
      <protection locked="0"/>
    </xf>
    <xf numFmtId="38" fontId="30" fillId="0" borderId="47" xfId="1" applyFont="1" applyFill="1" applyBorder="1" applyAlignment="1" applyProtection="1">
      <alignment horizontal="right" vertical="center"/>
      <protection locked="0"/>
    </xf>
    <xf numFmtId="181" fontId="45" fillId="0" borderId="70" xfId="0" applyNumberFormat="1" applyFont="1" applyBorder="1" applyProtection="1">
      <alignment vertical="center"/>
      <protection locked="0"/>
    </xf>
    <xf numFmtId="181" fontId="45" fillId="0" borderId="15" xfId="0" applyNumberFormat="1" applyFont="1" applyBorder="1" applyProtection="1">
      <alignment vertical="center"/>
      <protection locked="0"/>
    </xf>
    <xf numFmtId="181" fontId="45" fillId="0" borderId="20" xfId="0" applyNumberFormat="1" applyFont="1" applyBorder="1" applyProtection="1">
      <alignment vertical="center"/>
      <protection locked="0"/>
    </xf>
    <xf numFmtId="181" fontId="45" fillId="0" borderId="73" xfId="0" applyNumberFormat="1" applyFont="1" applyBorder="1" applyProtection="1">
      <alignment vertical="center"/>
      <protection locked="0"/>
    </xf>
    <xf numFmtId="38" fontId="42" fillId="0" borderId="41" xfId="1" applyFont="1" applyFill="1" applyBorder="1" applyProtection="1">
      <alignment vertical="center"/>
      <protection locked="0"/>
    </xf>
    <xf numFmtId="38" fontId="42" fillId="0" borderId="22" xfId="1" applyFont="1" applyFill="1" applyBorder="1" applyProtection="1">
      <alignment vertical="center"/>
      <protection locked="0"/>
    </xf>
    <xf numFmtId="38" fontId="42" fillId="0" borderId="46" xfId="1" applyFont="1" applyFill="1" applyBorder="1" applyProtection="1">
      <alignment vertical="center"/>
      <protection locked="0"/>
    </xf>
    <xf numFmtId="0" fontId="12" fillId="0" borderId="20" xfId="0" applyFont="1" applyBorder="1" applyAlignment="1" applyProtection="1">
      <alignment horizontal="center" vertical="center"/>
      <protection locked="0"/>
    </xf>
    <xf numFmtId="0" fontId="13" fillId="0" borderId="10" xfId="0" applyFont="1" applyBorder="1" applyAlignment="1">
      <alignment horizontal="center" vertical="center" wrapText="1"/>
    </xf>
    <xf numFmtId="0" fontId="31" fillId="0" borderId="0" xfId="0" applyFont="1" applyAlignment="1">
      <alignment horizontal="right" vertical="center"/>
    </xf>
    <xf numFmtId="0" fontId="30" fillId="0" borderId="13" xfId="0" applyFont="1" applyBorder="1" applyAlignment="1">
      <alignment horizontal="center" vertical="center"/>
    </xf>
    <xf numFmtId="0" fontId="44" fillId="0" borderId="0" xfId="0" applyFont="1" applyAlignment="1">
      <alignment horizontal="center" vertical="center" wrapText="1"/>
    </xf>
    <xf numFmtId="0" fontId="45" fillId="0" borderId="98" xfId="0" applyFont="1" applyBorder="1" applyAlignment="1">
      <alignment horizontal="center" vertical="center" wrapText="1"/>
    </xf>
    <xf numFmtId="0" fontId="42" fillId="0" borderId="0" xfId="0" applyFont="1" applyAlignment="1">
      <alignment horizontal="right" vertical="top"/>
    </xf>
    <xf numFmtId="0" fontId="45" fillId="0" borderId="0" xfId="0" applyFont="1" applyAlignment="1">
      <alignment horizontal="left" vertical="top" wrapText="1"/>
    </xf>
    <xf numFmtId="0" fontId="0" fillId="0" borderId="0" xfId="0" applyAlignment="1">
      <alignment horizontal="center" vertical="center"/>
    </xf>
    <xf numFmtId="0" fontId="19" fillId="0" borderId="0" xfId="0" applyFont="1" applyAlignment="1">
      <alignment horizontal="center" vertical="center"/>
    </xf>
    <xf numFmtId="0" fontId="63" fillId="0" borderId="0" xfId="0" applyFont="1">
      <alignment vertical="center"/>
    </xf>
    <xf numFmtId="0" fontId="63" fillId="0" borderId="0" xfId="0" applyFont="1" applyAlignment="1">
      <alignment horizontal="right" vertical="center"/>
    </xf>
    <xf numFmtId="0" fontId="22" fillId="0" borderId="0" xfId="0" applyFont="1">
      <alignment vertical="center"/>
    </xf>
    <xf numFmtId="0" fontId="64" fillId="0" borderId="1" xfId="0" applyFont="1" applyBorder="1" applyAlignment="1">
      <alignment horizontal="center" vertical="center"/>
    </xf>
    <xf numFmtId="0" fontId="64" fillId="0" borderId="0" xfId="0" applyFont="1" applyAlignment="1">
      <alignment horizontal="center" vertical="center"/>
    </xf>
    <xf numFmtId="0" fontId="65" fillId="0" borderId="0" xfId="0" applyFont="1">
      <alignment vertical="center"/>
    </xf>
    <xf numFmtId="49" fontId="65" fillId="0" borderId="0" xfId="0" applyNumberFormat="1" applyFont="1" applyAlignment="1">
      <alignment horizontal="right" vertical="center"/>
    </xf>
    <xf numFmtId="0" fontId="62" fillId="0" borderId="0" xfId="18">
      <alignment vertical="center"/>
    </xf>
    <xf numFmtId="0" fontId="66" fillId="0" borderId="0" xfId="0" applyFont="1">
      <alignment vertical="center"/>
    </xf>
    <xf numFmtId="49" fontId="66" fillId="0" borderId="0" xfId="0" applyNumberFormat="1" applyFont="1">
      <alignment vertical="center"/>
    </xf>
    <xf numFmtId="0" fontId="19" fillId="0" borderId="0" xfId="0" applyFont="1" applyAlignment="1">
      <alignment horizontal="right" vertical="center"/>
    </xf>
    <xf numFmtId="49" fontId="22" fillId="0" borderId="0" xfId="0" applyNumberFormat="1" applyFont="1">
      <alignment vertical="center"/>
    </xf>
    <xf numFmtId="49" fontId="63" fillId="0" borderId="0" xfId="0" applyNumberFormat="1" applyFont="1">
      <alignment vertical="center"/>
    </xf>
    <xf numFmtId="0" fontId="68" fillId="0" borderId="0" xfId="0" applyFont="1">
      <alignment vertical="center"/>
    </xf>
    <xf numFmtId="49" fontId="68" fillId="0" borderId="0" xfId="0" applyNumberFormat="1" applyFont="1">
      <alignment vertical="center"/>
    </xf>
    <xf numFmtId="0" fontId="13" fillId="8" borderId="0" xfId="0" applyFont="1" applyFill="1" applyAlignment="1">
      <alignment horizontal="left" vertical="center"/>
    </xf>
    <xf numFmtId="0" fontId="13" fillId="8" borderId="0" xfId="0" applyFont="1" applyFill="1">
      <alignment vertical="center"/>
    </xf>
    <xf numFmtId="0" fontId="13" fillId="8" borderId="0" xfId="0" applyFont="1" applyFill="1" applyAlignment="1">
      <alignment horizontal="right" vertical="center"/>
    </xf>
    <xf numFmtId="0" fontId="19" fillId="8" borderId="0" xfId="0" applyFont="1" applyFill="1" applyAlignment="1">
      <alignment horizontal="left" vertical="center"/>
    </xf>
    <xf numFmtId="0" fontId="19" fillId="8" borderId="0" xfId="0" applyFont="1" applyFill="1">
      <alignment vertical="center"/>
    </xf>
    <xf numFmtId="0" fontId="19" fillId="8" borderId="0" xfId="0" applyFont="1" applyFill="1" applyAlignment="1">
      <alignment horizontal="right" vertical="center"/>
    </xf>
    <xf numFmtId="0" fontId="19" fillId="8" borderId="0" xfId="0" applyFont="1" applyFill="1" applyAlignment="1">
      <alignment horizontal="center" vertical="center"/>
    </xf>
    <xf numFmtId="0" fontId="19" fillId="8" borderId="0" xfId="0" quotePrefix="1" applyFont="1" applyFill="1" applyAlignment="1">
      <alignment horizontal="right" vertical="center"/>
    </xf>
    <xf numFmtId="0" fontId="22" fillId="8" borderId="0" xfId="0" applyFont="1" applyFill="1" applyAlignment="1">
      <alignment horizontal="center" vertical="center"/>
    </xf>
    <xf numFmtId="0" fontId="22" fillId="8" borderId="0" xfId="0" applyFont="1" applyFill="1">
      <alignment vertical="center"/>
    </xf>
    <xf numFmtId="0" fontId="22" fillId="8" borderId="0" xfId="0" applyFont="1" applyFill="1" applyAlignment="1">
      <alignment horizontal="right" vertical="center"/>
    </xf>
    <xf numFmtId="0" fontId="71" fillId="0" borderId="0" xfId="0" applyFont="1" applyAlignment="1">
      <alignment horizontal="center" vertical="top"/>
    </xf>
    <xf numFmtId="0" fontId="72" fillId="0" borderId="47" xfId="0" applyFont="1" applyBorder="1" applyAlignment="1">
      <alignment horizontal="center" vertical="center"/>
    </xf>
    <xf numFmtId="0" fontId="13" fillId="0" borderId="20" xfId="0" applyFont="1" applyBorder="1">
      <alignment vertical="center"/>
    </xf>
    <xf numFmtId="0" fontId="13" fillId="0" borderId="10" xfId="0" applyFont="1" applyBorder="1" applyAlignment="1">
      <alignment horizontal="center" vertical="center"/>
    </xf>
    <xf numFmtId="0" fontId="73" fillId="0" borderId="12" xfId="0" applyFont="1" applyBorder="1">
      <alignment vertical="center"/>
    </xf>
    <xf numFmtId="38" fontId="30" fillId="0" borderId="4" xfId="1" applyFont="1" applyFill="1" applyBorder="1" applyAlignment="1">
      <alignment horizontal="right" vertical="center"/>
    </xf>
    <xf numFmtId="38" fontId="75" fillId="0" borderId="4" xfId="1" applyFont="1" applyFill="1" applyBorder="1" applyAlignment="1">
      <alignment horizontal="right" vertical="center"/>
    </xf>
    <xf numFmtId="38" fontId="30" fillId="0" borderId="1" xfId="1" applyFont="1" applyFill="1" applyBorder="1" applyAlignment="1">
      <alignment horizontal="right" vertical="center"/>
    </xf>
    <xf numFmtId="38" fontId="75" fillId="0" borderId="1" xfId="1" applyFont="1" applyFill="1" applyBorder="1" applyAlignment="1">
      <alignment horizontal="right" vertical="center"/>
    </xf>
    <xf numFmtId="38" fontId="75" fillId="0" borderId="47" xfId="1" applyFont="1" applyFill="1" applyBorder="1" applyAlignment="1">
      <alignment horizontal="right" vertical="center"/>
    </xf>
    <xf numFmtId="38" fontId="30" fillId="2" borderId="60" xfId="1" applyFont="1" applyFill="1" applyBorder="1" applyAlignment="1">
      <alignment horizontal="right" vertical="center"/>
    </xf>
    <xf numFmtId="38" fontId="30" fillId="2" borderId="31" xfId="1" applyFont="1" applyFill="1" applyBorder="1" applyAlignment="1">
      <alignment horizontal="right" vertical="center"/>
    </xf>
    <xf numFmtId="0" fontId="13" fillId="0" borderId="34" xfId="0" applyFont="1" applyBorder="1" applyAlignment="1">
      <alignment vertical="top"/>
    </xf>
    <xf numFmtId="0" fontId="36" fillId="0" borderId="34" xfId="0" applyFont="1" applyBorder="1">
      <alignment vertical="center"/>
    </xf>
    <xf numFmtId="0" fontId="13" fillId="0" borderId="34" xfId="0" applyFont="1" applyBorder="1" applyAlignment="1">
      <alignment horizontal="right" vertical="center"/>
    </xf>
    <xf numFmtId="0" fontId="71" fillId="0" borderId="0" xfId="0" applyFont="1" applyAlignment="1">
      <alignment horizontal="left" vertical="center"/>
    </xf>
    <xf numFmtId="0" fontId="76" fillId="0" borderId="0" xfId="0" applyFont="1" applyAlignment="1">
      <alignment vertical="top"/>
    </xf>
    <xf numFmtId="38" fontId="30" fillId="0" borderId="47" xfId="1" applyFont="1" applyFill="1" applyBorder="1" applyAlignment="1">
      <alignment horizontal="right" vertical="center"/>
    </xf>
    <xf numFmtId="0" fontId="13" fillId="0" borderId="0" xfId="0" applyFont="1" applyAlignment="1">
      <alignment vertical="top"/>
    </xf>
    <xf numFmtId="0" fontId="0" fillId="9" borderId="0" xfId="0" applyFill="1">
      <alignment vertical="center"/>
    </xf>
    <xf numFmtId="0" fontId="42" fillId="9" borderId="0" xfId="0" applyFont="1" applyFill="1" applyAlignment="1">
      <alignment horizontal="right" vertical="top"/>
    </xf>
    <xf numFmtId="0" fontId="13" fillId="0" borderId="0" xfId="0" applyFont="1" applyAlignment="1">
      <alignment horizontal="right" vertical="top"/>
    </xf>
    <xf numFmtId="0" fontId="72" fillId="0" borderId="20" xfId="0" applyFont="1" applyBorder="1" applyAlignment="1">
      <alignment horizontal="center" vertical="center"/>
    </xf>
    <xf numFmtId="0" fontId="13" fillId="0" borderId="102" xfId="0" applyFont="1" applyBorder="1">
      <alignment vertical="center"/>
    </xf>
    <xf numFmtId="0" fontId="13" fillId="0" borderId="102" xfId="0" applyFont="1" applyBorder="1" applyAlignment="1">
      <alignment horizontal="right" vertical="top"/>
    </xf>
    <xf numFmtId="0" fontId="71" fillId="0" borderId="0" xfId="0" applyFont="1" applyAlignment="1">
      <alignment horizontal="left" vertical="top"/>
    </xf>
    <xf numFmtId="0" fontId="80" fillId="0" borderId="0" xfId="0" applyFont="1" applyAlignment="1">
      <alignment horizontal="left"/>
    </xf>
    <xf numFmtId="0" fontId="74" fillId="0" borderId="34" xfId="0" applyFont="1" applyBorder="1" applyAlignment="1">
      <alignment horizontal="left" vertical="center" wrapText="1"/>
    </xf>
    <xf numFmtId="0" fontId="36" fillId="0" borderId="102" xfId="0" applyFont="1" applyBorder="1">
      <alignment vertical="center"/>
    </xf>
    <xf numFmtId="0" fontId="13" fillId="0" borderId="102" xfId="0" applyFont="1" applyBorder="1" applyAlignment="1">
      <alignment vertical="top"/>
    </xf>
    <xf numFmtId="0" fontId="80" fillId="0" borderId="0" xfId="0" applyFont="1" applyAlignment="1">
      <alignment horizontal="center"/>
    </xf>
    <xf numFmtId="0" fontId="76" fillId="0" borderId="0" xfId="0" applyFont="1">
      <alignment vertical="center"/>
    </xf>
    <xf numFmtId="0" fontId="82" fillId="0" borderId="12" xfId="0" applyFont="1" applyBorder="1">
      <alignment vertical="center"/>
    </xf>
    <xf numFmtId="38" fontId="83" fillId="0" borderId="4" xfId="1" applyFont="1" applyFill="1" applyBorder="1" applyAlignment="1">
      <alignment horizontal="right" vertical="center"/>
    </xf>
    <xf numFmtId="38" fontId="83" fillId="0" borderId="1" xfId="1" applyFont="1" applyFill="1" applyBorder="1" applyAlignment="1">
      <alignment horizontal="right" vertical="center"/>
    </xf>
    <xf numFmtId="38" fontId="83" fillId="0" borderId="47" xfId="1" applyFont="1" applyFill="1" applyBorder="1" applyAlignment="1">
      <alignment horizontal="right" vertical="center"/>
    </xf>
    <xf numFmtId="0" fontId="13" fillId="0" borderId="0" xfId="0" applyFont="1" applyAlignment="1">
      <alignment horizontal="left" vertical="center"/>
    </xf>
    <xf numFmtId="0" fontId="71" fillId="0" borderId="0" xfId="0" applyFont="1" applyAlignment="1">
      <alignment horizontal="left"/>
    </xf>
    <xf numFmtId="0" fontId="84" fillId="0" borderId="0" xfId="0" applyFont="1">
      <alignment vertical="center"/>
    </xf>
    <xf numFmtId="0" fontId="31" fillId="0" borderId="0" xfId="0" applyFont="1" applyAlignment="1">
      <alignment vertical="center" wrapText="1"/>
    </xf>
    <xf numFmtId="0" fontId="13" fillId="0" borderId="12" xfId="0" applyFont="1" applyBorder="1">
      <alignment vertical="center"/>
    </xf>
    <xf numFmtId="0" fontId="86" fillId="0" borderId="0" xfId="0" applyFont="1" applyAlignment="1">
      <alignment horizontal="left"/>
    </xf>
    <xf numFmtId="0" fontId="87" fillId="0" borderId="0" xfId="0" applyFont="1">
      <alignment vertical="center"/>
    </xf>
    <xf numFmtId="38" fontId="89" fillId="0" borderId="4" xfId="1" applyFont="1" applyFill="1" applyBorder="1" applyAlignment="1">
      <alignment horizontal="right" vertical="center"/>
    </xf>
    <xf numFmtId="38" fontId="89" fillId="0" borderId="1" xfId="1" applyFont="1" applyFill="1" applyBorder="1" applyAlignment="1">
      <alignment horizontal="right" vertical="center"/>
    </xf>
    <xf numFmtId="0" fontId="90" fillId="0" borderId="0" xfId="0" applyFont="1" applyAlignment="1">
      <alignment horizontal="left"/>
    </xf>
    <xf numFmtId="0" fontId="13" fillId="0" borderId="0" xfId="0" applyFont="1" applyAlignment="1">
      <alignment horizontal="center"/>
    </xf>
    <xf numFmtId="0" fontId="13" fillId="9" borderId="0" xfId="0" applyFont="1" applyFill="1">
      <alignment vertical="center"/>
    </xf>
    <xf numFmtId="0" fontId="13" fillId="9" borderId="0" xfId="0" applyFont="1" applyFill="1" applyAlignment="1">
      <alignment horizontal="right" vertical="top"/>
    </xf>
    <xf numFmtId="0" fontId="90" fillId="0" borderId="0" xfId="0" applyFont="1" applyAlignment="1">
      <alignment horizontal="left" vertical="center"/>
    </xf>
    <xf numFmtId="0" fontId="90" fillId="0" borderId="0" xfId="0" applyFont="1" applyAlignment="1">
      <alignment horizontal="center" vertical="center"/>
    </xf>
    <xf numFmtId="0" fontId="32" fillId="0" borderId="47" xfId="0" applyFont="1" applyBorder="1" applyAlignment="1">
      <alignment horizontal="center" vertical="center"/>
    </xf>
    <xf numFmtId="0" fontId="8" fillId="0" borderId="0" xfId="0" applyFont="1" applyAlignment="1">
      <alignment horizontal="center" vertical="center"/>
    </xf>
    <xf numFmtId="179" fontId="15" fillId="0" borderId="0" xfId="0" applyNumberFormat="1" applyFont="1" applyAlignment="1">
      <alignment horizontal="center" vertical="center"/>
    </xf>
    <xf numFmtId="179" fontId="10" fillId="0" borderId="0" xfId="0" applyNumberFormat="1" applyFont="1" applyAlignment="1">
      <alignment horizontal="center" vertical="center"/>
    </xf>
    <xf numFmtId="0" fontId="45" fillId="0" borderId="0" xfId="0" applyFont="1" applyAlignment="1">
      <alignment horizontal="center" vertical="center" wrapText="1"/>
    </xf>
    <xf numFmtId="0" fontId="47" fillId="0" borderId="0" xfId="0" applyFont="1" applyAlignment="1">
      <alignment horizontal="center" vertical="center" wrapText="1"/>
    </xf>
    <xf numFmtId="38" fontId="42" fillId="0" borderId="0" xfId="1" applyFont="1" applyFill="1" applyBorder="1">
      <alignment vertical="center"/>
    </xf>
    <xf numFmtId="183" fontId="42" fillId="0" borderId="0" xfId="0" applyNumberFormat="1" applyFont="1" applyAlignment="1">
      <alignment horizontal="center" vertical="center" wrapText="1" shrinkToFit="1"/>
    </xf>
    <xf numFmtId="179" fontId="15" fillId="5" borderId="47" xfId="0" applyNumberFormat="1" applyFont="1" applyFill="1" applyBorder="1" applyAlignment="1">
      <alignment horizontal="center" vertical="center"/>
    </xf>
    <xf numFmtId="180" fontId="0" fillId="0" borderId="0" xfId="0" applyNumberFormat="1" applyAlignment="1">
      <alignment horizontal="right" vertical="center"/>
    </xf>
    <xf numFmtId="181" fontId="92" fillId="0" borderId="93" xfId="0" applyNumberFormat="1" applyFont="1" applyBorder="1">
      <alignment vertical="center"/>
    </xf>
    <xf numFmtId="38" fontId="91" fillId="0" borderId="31" xfId="4" applyFont="1" applyFill="1" applyBorder="1">
      <alignment vertical="center"/>
    </xf>
    <xf numFmtId="181" fontId="45" fillId="0" borderId="15" xfId="0" applyNumberFormat="1" applyFont="1" applyBorder="1">
      <alignment vertical="center"/>
    </xf>
    <xf numFmtId="38" fontId="42" fillId="0" borderId="22" xfId="1" applyFont="1" applyFill="1" applyBorder="1">
      <alignment vertical="center"/>
    </xf>
    <xf numFmtId="181" fontId="45" fillId="0" borderId="20" xfId="0" applyNumberFormat="1" applyFont="1" applyBorder="1">
      <alignment vertical="center"/>
    </xf>
    <xf numFmtId="181" fontId="92" fillId="0" borderId="20" xfId="0" applyNumberFormat="1" applyFont="1" applyBorder="1">
      <alignment vertical="center"/>
    </xf>
    <xf numFmtId="38" fontId="91" fillId="0" borderId="22" xfId="4" applyFont="1" applyFill="1" applyBorder="1">
      <alignment vertical="center"/>
    </xf>
    <xf numFmtId="181" fontId="45" fillId="0" borderId="73" xfId="0" applyNumberFormat="1" applyFont="1" applyBorder="1">
      <alignment vertical="center"/>
    </xf>
    <xf numFmtId="38" fontId="42" fillId="0" borderId="41" xfId="1" applyFont="1" applyFill="1" applyBorder="1">
      <alignment vertical="center"/>
    </xf>
    <xf numFmtId="181" fontId="94" fillId="0" borderId="20" xfId="0" applyNumberFormat="1" applyFont="1" applyBorder="1">
      <alignment vertical="center"/>
    </xf>
    <xf numFmtId="38" fontId="93" fillId="0" borderId="22" xfId="4" applyFont="1" applyFill="1" applyBorder="1">
      <alignment vertical="center"/>
    </xf>
    <xf numFmtId="0" fontId="29" fillId="0" borderId="0" xfId="0" applyFont="1" applyAlignment="1">
      <alignment horizontal="left"/>
    </xf>
    <xf numFmtId="0" fontId="13" fillId="0" borderId="0" xfId="0" applyFont="1" applyAlignment="1">
      <alignment horizontal="right" vertical="center" wrapText="1"/>
    </xf>
    <xf numFmtId="0" fontId="31" fillId="0" borderId="0" xfId="0" applyFont="1" applyAlignment="1">
      <alignment horizontal="right" vertical="center"/>
    </xf>
    <xf numFmtId="0" fontId="31" fillId="0" borderId="0" xfId="0" applyFont="1" applyAlignment="1" applyProtection="1">
      <alignment horizontal="left" vertical="center"/>
      <protection locked="0"/>
    </xf>
    <xf numFmtId="0" fontId="30" fillId="0" borderId="35"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63" xfId="0" applyFont="1" applyBorder="1" applyAlignment="1" applyProtection="1">
      <alignment horizontal="left" vertical="center" wrapText="1" indent="1"/>
      <protection locked="0"/>
    </xf>
    <xf numFmtId="0" fontId="30" fillId="0" borderId="64" xfId="0" applyFont="1" applyBorder="1" applyAlignment="1" applyProtection="1">
      <alignment horizontal="left" vertical="center" wrapText="1" indent="1"/>
      <protection locked="0"/>
    </xf>
    <xf numFmtId="0" fontId="30" fillId="0" borderId="65" xfId="0" applyFont="1" applyBorder="1" applyAlignment="1" applyProtection="1">
      <alignment horizontal="left" vertical="center" wrapText="1" indent="1"/>
      <protection locked="0"/>
    </xf>
    <xf numFmtId="0" fontId="30" fillId="0" borderId="11" xfId="0" applyFont="1" applyBorder="1" applyAlignment="1" applyProtection="1">
      <alignment horizontal="center" vertical="center"/>
      <protection locked="0"/>
    </xf>
    <xf numFmtId="0" fontId="30" fillId="0" borderId="12" xfId="0" applyFont="1" applyBorder="1" applyAlignment="1" applyProtection="1">
      <alignment horizontal="center" vertical="center"/>
      <protection locked="0"/>
    </xf>
    <xf numFmtId="0" fontId="30" fillId="0" borderId="14" xfId="0" applyFont="1" applyBorder="1" applyAlignment="1" applyProtection="1">
      <alignment horizontal="center" vertical="center"/>
      <protection locked="0"/>
    </xf>
    <xf numFmtId="0" fontId="30" fillId="0" borderId="49" xfId="0" applyFont="1" applyBorder="1" applyAlignment="1">
      <alignment horizontal="center" vertical="center"/>
    </xf>
    <xf numFmtId="0" fontId="30" fillId="0" borderId="24" xfId="0" applyFont="1" applyBorder="1" applyAlignment="1">
      <alignment horizontal="center" vertical="center"/>
    </xf>
    <xf numFmtId="0" fontId="30" fillId="0" borderId="37" xfId="0" applyFont="1" applyBorder="1" applyAlignment="1" applyProtection="1">
      <alignment horizontal="center" vertical="center" wrapText="1"/>
      <protection locked="0"/>
    </xf>
    <xf numFmtId="0" fontId="30" fillId="0" borderId="8" xfId="0" applyFont="1" applyBorder="1" applyAlignment="1" applyProtection="1">
      <alignment horizontal="center" vertical="center" wrapText="1"/>
      <protection locked="0"/>
    </xf>
    <xf numFmtId="0" fontId="30" fillId="0" borderId="3" xfId="0" applyFont="1" applyBorder="1" applyAlignment="1" applyProtection="1">
      <alignment horizontal="center" vertical="center" wrapText="1"/>
      <protection locked="0"/>
    </xf>
    <xf numFmtId="0" fontId="34" fillId="0" borderId="66" xfId="0" applyFont="1" applyBorder="1" applyAlignment="1">
      <alignment horizontal="left" vertical="center" wrapText="1"/>
    </xf>
    <xf numFmtId="0" fontId="34" fillId="0" borderId="67" xfId="0" applyFont="1" applyBorder="1" applyAlignment="1">
      <alignment horizontal="left" vertical="center" wrapText="1"/>
    </xf>
    <xf numFmtId="0" fontId="34" fillId="0" borderId="68" xfId="0" applyFont="1" applyBorder="1" applyAlignment="1">
      <alignment horizontal="left" vertical="center" wrapText="1"/>
    </xf>
    <xf numFmtId="0" fontId="30" fillId="0" borderId="34" xfId="0" applyFont="1" applyBorder="1" applyAlignment="1">
      <alignment horizontal="center" vertical="center" wrapText="1"/>
    </xf>
    <xf numFmtId="0" fontId="30" fillId="0" borderId="69" xfId="0" applyFont="1" applyBorder="1" applyAlignment="1">
      <alignment horizontal="center" vertical="center" wrapText="1"/>
    </xf>
    <xf numFmtId="0" fontId="30" fillId="0" borderId="70" xfId="0" applyFont="1" applyBorder="1" applyAlignment="1">
      <alignment horizontal="center" vertical="center" wrapText="1"/>
    </xf>
    <xf numFmtId="176" fontId="13" fillId="0" borderId="37" xfId="0" applyNumberFormat="1" applyFont="1" applyBorder="1" applyAlignment="1" applyProtection="1">
      <alignment horizontal="center" vertical="center"/>
      <protection locked="0"/>
    </xf>
    <xf numFmtId="176" fontId="13" fillId="0" borderId="8" xfId="0" applyNumberFormat="1" applyFont="1" applyBorder="1" applyAlignment="1" applyProtection="1">
      <alignment horizontal="center" vertical="center"/>
      <protection locked="0"/>
    </xf>
    <xf numFmtId="176" fontId="13" fillId="0" borderId="3" xfId="0" applyNumberFormat="1" applyFont="1" applyBorder="1" applyAlignment="1" applyProtection="1">
      <alignment horizontal="center" vertical="center"/>
      <protection locked="0"/>
    </xf>
    <xf numFmtId="0" fontId="30" fillId="0" borderId="78" xfId="0" applyFont="1" applyBorder="1" applyAlignment="1" applyProtection="1">
      <alignment horizontal="center" vertical="top" wrapText="1"/>
      <protection locked="0"/>
    </xf>
    <xf numFmtId="0" fontId="30" fillId="0" borderId="79" xfId="0" applyFont="1" applyBorder="1" applyAlignment="1" applyProtection="1">
      <alignment horizontal="center" vertical="top" wrapText="1"/>
      <protection locked="0"/>
    </xf>
    <xf numFmtId="0" fontId="30" fillId="0" borderId="80" xfId="0" applyFont="1" applyBorder="1" applyAlignment="1" applyProtection="1">
      <alignment horizontal="center" vertical="top" wrapText="1"/>
      <protection locked="0"/>
    </xf>
    <xf numFmtId="0" fontId="30" fillId="0" borderId="46" xfId="0" applyFont="1" applyBorder="1" applyAlignment="1" applyProtection="1">
      <alignment horizontal="center" vertical="top" wrapText="1"/>
      <protection locked="0"/>
    </xf>
    <xf numFmtId="0" fontId="30" fillId="0" borderId="9" xfId="0" applyFont="1" applyBorder="1" applyAlignment="1" applyProtection="1">
      <alignment horizontal="center" vertical="top" wrapText="1"/>
      <protection locked="0"/>
    </xf>
    <xf numFmtId="0" fontId="30" fillId="0" borderId="33" xfId="0" applyFont="1" applyBorder="1" applyAlignment="1" applyProtection="1">
      <alignment horizontal="center" vertical="top" wrapText="1"/>
      <protection locked="0"/>
    </xf>
    <xf numFmtId="176" fontId="13" fillId="0" borderId="30" xfId="0" applyNumberFormat="1" applyFont="1" applyBorder="1" applyAlignment="1" applyProtection="1">
      <alignment horizontal="center" vertical="center"/>
      <protection locked="0"/>
    </xf>
    <xf numFmtId="176" fontId="13" fillId="0" borderId="9" xfId="0" applyNumberFormat="1" applyFont="1" applyBorder="1" applyAlignment="1" applyProtection="1">
      <alignment horizontal="center" vertical="center"/>
      <protection locked="0"/>
    </xf>
    <xf numFmtId="176" fontId="13" fillId="0" borderId="32" xfId="0" applyNumberFormat="1" applyFont="1" applyBorder="1" applyAlignment="1" applyProtection="1">
      <alignment horizontal="center" vertical="center"/>
      <protection locked="0"/>
    </xf>
    <xf numFmtId="0" fontId="30" fillId="0" borderId="48" xfId="0" applyFont="1" applyBorder="1" applyAlignment="1">
      <alignment horizontal="center" vertical="center" wrapText="1"/>
    </xf>
    <xf numFmtId="0" fontId="30" fillId="0" borderId="76" xfId="0" applyFont="1" applyBorder="1" applyAlignment="1">
      <alignment horizontal="center" vertical="center" wrapText="1"/>
    </xf>
    <xf numFmtId="38" fontId="32" fillId="2" borderId="7" xfId="0" applyNumberFormat="1" applyFont="1" applyFill="1" applyBorder="1" applyAlignment="1">
      <alignment horizontal="right" vertical="center" indent="1"/>
    </xf>
    <xf numFmtId="0" fontId="32" fillId="2" borderId="7" xfId="0" applyFont="1" applyFill="1" applyBorder="1" applyAlignment="1">
      <alignment horizontal="right" vertical="center" indent="1"/>
    </xf>
    <xf numFmtId="0" fontId="52" fillId="0" borderId="0" xfId="0" applyFont="1" applyAlignment="1">
      <alignment horizontal="right" vertical="center"/>
    </xf>
    <xf numFmtId="0" fontId="30" fillId="0" borderId="48" xfId="0" applyFont="1" applyBorder="1" applyAlignment="1">
      <alignment horizontal="center" vertical="center"/>
    </xf>
    <xf numFmtId="0" fontId="30" fillId="0" borderId="13" xfId="0" applyFont="1" applyBorder="1" applyAlignment="1">
      <alignment horizontal="center" vertical="center"/>
    </xf>
    <xf numFmtId="0" fontId="30" fillId="0" borderId="35" xfId="0" applyFont="1" applyBorder="1" applyAlignment="1">
      <alignment horizontal="center" vertical="center"/>
    </xf>
    <xf numFmtId="0" fontId="30" fillId="0" borderId="18" xfId="0" applyFont="1" applyBorder="1" applyAlignment="1">
      <alignment horizontal="center" vertical="center"/>
    </xf>
    <xf numFmtId="0" fontId="30" fillId="0" borderId="37" xfId="0" applyFont="1" applyBorder="1" applyAlignment="1">
      <alignment horizontal="center" vertical="center"/>
    </xf>
    <xf numFmtId="0" fontId="30" fillId="0" borderId="3" xfId="0" applyFont="1" applyBorder="1" applyAlignment="1">
      <alignment horizontal="center" vertical="center"/>
    </xf>
    <xf numFmtId="0" fontId="30" fillId="0" borderId="37" xfId="0" applyFont="1" applyBorder="1" applyAlignment="1">
      <alignment horizontal="center" vertical="center" wrapText="1"/>
    </xf>
    <xf numFmtId="0" fontId="30" fillId="0" borderId="3" xfId="0" applyFont="1" applyBorder="1" applyAlignment="1">
      <alignment horizontal="center" vertical="center" wrapText="1"/>
    </xf>
    <xf numFmtId="38" fontId="30" fillId="2" borderId="4" xfId="1" applyFont="1" applyFill="1" applyBorder="1" applyAlignment="1">
      <alignment horizontal="right" vertical="center"/>
    </xf>
    <xf numFmtId="38" fontId="30" fillId="2" borderId="6" xfId="1" applyFont="1" applyFill="1" applyBorder="1" applyAlignment="1">
      <alignment horizontal="right" vertical="center"/>
    </xf>
    <xf numFmtId="0" fontId="30" fillId="0" borderId="38" xfId="0" applyFont="1" applyBorder="1" applyAlignment="1">
      <alignment horizontal="center" vertical="center"/>
    </xf>
    <xf numFmtId="38" fontId="30" fillId="2" borderId="81" xfId="1" applyFont="1" applyFill="1" applyBorder="1" applyAlignment="1">
      <alignment horizontal="right" vertical="center"/>
    </xf>
    <xf numFmtId="38" fontId="30" fillId="2" borderId="54" xfId="1" applyFont="1" applyFill="1" applyBorder="1" applyAlignment="1">
      <alignment horizontal="right" vertical="center"/>
    </xf>
    <xf numFmtId="0" fontId="30" fillId="0" borderId="30" xfId="0" applyFont="1" applyBorder="1" applyAlignment="1">
      <alignment horizontal="center" vertical="center"/>
    </xf>
    <xf numFmtId="0" fontId="30" fillId="0" borderId="32" xfId="0" applyFont="1" applyBorder="1" applyAlignment="1">
      <alignment horizontal="center" vertical="center"/>
    </xf>
    <xf numFmtId="0" fontId="30" fillId="0" borderId="75" xfId="0" applyFont="1" applyBorder="1" applyAlignment="1">
      <alignment horizontal="center" vertical="center" wrapText="1"/>
    </xf>
    <xf numFmtId="0" fontId="30" fillId="0" borderId="27" xfId="0" applyFont="1" applyBorder="1" applyAlignment="1">
      <alignment horizontal="center" vertical="center" wrapText="1"/>
    </xf>
    <xf numFmtId="0" fontId="30" fillId="0" borderId="58" xfId="0" applyFont="1" applyBorder="1" applyAlignment="1">
      <alignment horizontal="center" vertical="center" wrapText="1"/>
    </xf>
    <xf numFmtId="0" fontId="30" fillId="0" borderId="59" xfId="0" applyFont="1" applyBorder="1" applyAlignment="1">
      <alignment horizontal="center" vertical="center" wrapText="1"/>
    </xf>
    <xf numFmtId="0" fontId="30" fillId="0" borderId="12" xfId="0" applyFont="1" applyBorder="1" applyAlignment="1" applyProtection="1">
      <alignment horizontal="left" vertical="top" wrapText="1"/>
      <protection locked="0"/>
    </xf>
    <xf numFmtId="0" fontId="30" fillId="0" borderId="14" xfId="0" applyFont="1" applyBorder="1" applyAlignment="1" applyProtection="1">
      <alignment horizontal="left" vertical="top" wrapText="1"/>
      <protection locked="0"/>
    </xf>
    <xf numFmtId="0" fontId="43" fillId="0" borderId="0" xfId="0" applyFont="1" applyAlignment="1">
      <alignment horizontal="center" vertical="center"/>
    </xf>
    <xf numFmtId="0" fontId="45" fillId="0" borderId="0" xfId="0" applyFont="1" applyAlignment="1">
      <alignment horizontal="right" vertical="center" wrapText="1"/>
    </xf>
    <xf numFmtId="179" fontId="42" fillId="5" borderId="7" xfId="0" applyNumberFormat="1" applyFont="1" applyFill="1" applyBorder="1" applyAlignment="1">
      <alignment horizontal="left" vertical="center" wrapText="1"/>
    </xf>
    <xf numFmtId="0" fontId="44" fillId="0" borderId="0" xfId="0" applyFont="1" applyAlignment="1">
      <alignment horizontal="center" vertical="center" wrapText="1"/>
    </xf>
    <xf numFmtId="0" fontId="42" fillId="0" borderId="28" xfId="0" applyFont="1" applyBorder="1" applyAlignment="1">
      <alignment horizontal="center" vertical="center"/>
    </xf>
    <xf numFmtId="0" fontId="42" fillId="0" borderId="38" xfId="0" applyFont="1" applyBorder="1" applyAlignment="1">
      <alignment horizontal="center" vertical="center"/>
    </xf>
    <xf numFmtId="0" fontId="42" fillId="0" borderId="22" xfId="0" applyFont="1" applyBorder="1" applyAlignment="1">
      <alignment horizontal="center" vertical="center"/>
    </xf>
    <xf numFmtId="0" fontId="42" fillId="0" borderId="23" xfId="0" applyFont="1" applyBorder="1" applyAlignment="1">
      <alignment horizontal="center" vertical="center"/>
    </xf>
    <xf numFmtId="0" fontId="45" fillId="0" borderId="1" xfId="0" applyFont="1" applyBorder="1" applyAlignment="1">
      <alignment horizontal="center" vertical="center"/>
    </xf>
    <xf numFmtId="0" fontId="42" fillId="0" borderId="1" xfId="0" applyFont="1" applyBorder="1" applyAlignment="1" applyProtection="1">
      <alignment horizontal="center" vertical="center"/>
      <protection locked="0"/>
    </xf>
    <xf numFmtId="0" fontId="45" fillId="0" borderId="1" xfId="0" applyFont="1" applyBorder="1" applyAlignment="1">
      <alignment horizontal="center" vertical="center" wrapText="1"/>
    </xf>
    <xf numFmtId="0" fontId="45" fillId="0" borderId="90" xfId="0" applyFont="1" applyBorder="1" applyAlignment="1">
      <alignment horizontal="center" vertical="center" wrapText="1"/>
    </xf>
    <xf numFmtId="0" fontId="45" fillId="0" borderId="91" xfId="0" applyFont="1" applyBorder="1" applyAlignment="1">
      <alignment horizontal="center" vertical="center" wrapText="1"/>
    </xf>
    <xf numFmtId="0" fontId="46" fillId="0" borderId="90" xfId="0" applyFont="1" applyBorder="1" applyAlignment="1">
      <alignment horizontal="center" vertical="center" wrapText="1"/>
    </xf>
    <xf numFmtId="0" fontId="46" fillId="0" borderId="92" xfId="0" applyFont="1" applyBorder="1" applyAlignment="1">
      <alignment horizontal="center" vertical="center" wrapText="1"/>
    </xf>
    <xf numFmtId="0" fontId="45" fillId="0" borderId="99" xfId="0" applyFont="1" applyBorder="1" applyAlignment="1">
      <alignment horizontal="center" vertical="center" wrapText="1"/>
    </xf>
    <xf numFmtId="0" fontId="45" fillId="0" borderId="92" xfId="0" applyFont="1" applyBorder="1" applyAlignment="1">
      <alignment horizontal="center" vertical="center" wrapText="1"/>
    </xf>
    <xf numFmtId="0" fontId="42" fillId="6" borderId="31" xfId="0" applyFont="1" applyFill="1" applyBorder="1" applyAlignment="1">
      <alignment horizontal="center" vertical="center" wrapText="1" shrinkToFit="1"/>
    </xf>
    <xf numFmtId="0" fontId="42" fillId="6" borderId="59" xfId="0" applyFont="1" applyFill="1" applyBorder="1" applyAlignment="1">
      <alignment horizontal="center" vertical="center" wrapText="1" shrinkToFit="1"/>
    </xf>
    <xf numFmtId="38" fontId="42" fillId="5" borderId="31" xfId="1" applyFont="1" applyFill="1" applyBorder="1" applyAlignment="1">
      <alignment horizontal="right" vertical="center"/>
    </xf>
    <xf numFmtId="38" fontId="42" fillId="5" borderId="62" xfId="1" applyFont="1" applyFill="1" applyBorder="1" applyAlignment="1">
      <alignment horizontal="right" vertical="center"/>
    </xf>
    <xf numFmtId="38" fontId="42" fillId="0" borderId="46" xfId="1" applyFont="1" applyFill="1" applyBorder="1" applyAlignment="1" applyProtection="1">
      <alignment horizontal="left" vertical="center"/>
      <protection locked="0"/>
    </xf>
    <xf numFmtId="38" fontId="42" fillId="0" borderId="9" xfId="1" applyFont="1" applyFill="1" applyBorder="1" applyAlignment="1" applyProtection="1">
      <alignment horizontal="left" vertical="center"/>
      <protection locked="0"/>
    </xf>
    <xf numFmtId="38" fontId="42" fillId="0" borderId="33" xfId="1" applyFont="1" applyFill="1" applyBorder="1" applyAlignment="1" applyProtection="1">
      <alignment horizontal="left" vertical="center"/>
      <protection locked="0"/>
    </xf>
    <xf numFmtId="38" fontId="42" fillId="0" borderId="2" xfId="1" applyFont="1" applyFill="1" applyBorder="1" applyAlignment="1" applyProtection="1">
      <alignment horizontal="left" vertical="center"/>
      <protection locked="0"/>
    </xf>
    <xf numFmtId="38" fontId="42" fillId="0" borderId="8" xfId="1" applyFont="1" applyFill="1" applyBorder="1" applyAlignment="1" applyProtection="1">
      <alignment horizontal="left" vertical="center"/>
      <protection locked="0"/>
    </xf>
    <xf numFmtId="38" fontId="42" fillId="0" borderId="21" xfId="1" applyFont="1" applyFill="1" applyBorder="1" applyAlignment="1" applyProtection="1">
      <alignment horizontal="left" vertical="center"/>
      <protection locked="0"/>
    </xf>
    <xf numFmtId="0" fontId="47" fillId="0" borderId="34" xfId="0" applyFont="1" applyBorder="1" applyAlignment="1">
      <alignment horizontal="right" vertical="center" wrapText="1" shrinkToFit="1"/>
    </xf>
    <xf numFmtId="0" fontId="47" fillId="0" borderId="0" xfId="0" applyFont="1" applyAlignment="1">
      <alignment horizontal="right" vertical="center" wrapText="1" shrinkToFit="1"/>
    </xf>
    <xf numFmtId="0" fontId="45" fillId="0" borderId="94" xfId="0" applyFont="1" applyBorder="1" applyAlignment="1">
      <alignment horizontal="center" vertical="center" wrapText="1"/>
    </xf>
    <xf numFmtId="0" fontId="45" fillId="0" borderId="97" xfId="0" applyFont="1" applyBorder="1" applyAlignment="1">
      <alignment horizontal="center" vertical="center" wrapText="1"/>
    </xf>
    <xf numFmtId="0" fontId="45" fillId="0" borderId="95" xfId="0" applyFont="1" applyBorder="1" applyAlignment="1">
      <alignment horizontal="center" vertical="center" wrapText="1"/>
    </xf>
    <xf numFmtId="0" fontId="45" fillId="0" borderId="98" xfId="0" applyFont="1" applyBorder="1" applyAlignment="1">
      <alignment horizontal="center" vertical="center" wrapText="1"/>
    </xf>
    <xf numFmtId="0" fontId="46" fillId="0" borderId="16" xfId="0" applyFont="1" applyBorder="1" applyAlignment="1">
      <alignment horizontal="center" vertical="center" wrapText="1"/>
    </xf>
    <xf numFmtId="0" fontId="46" fillId="0" borderId="19" xfId="0" applyFont="1" applyBorder="1" applyAlignment="1">
      <alignment horizontal="center" vertical="center" wrapText="1"/>
    </xf>
    <xf numFmtId="0" fontId="45" fillId="0" borderId="96" xfId="0" applyFont="1" applyBorder="1" applyAlignment="1">
      <alignment horizontal="center" vertical="center" wrapText="1"/>
    </xf>
    <xf numFmtId="0" fontId="45" fillId="0" borderId="82" xfId="0" applyFont="1" applyBorder="1" applyAlignment="1">
      <alignment horizontal="center" vertical="center" wrapText="1"/>
    </xf>
    <xf numFmtId="0" fontId="47" fillId="0" borderId="94" xfId="0" applyFont="1" applyBorder="1" applyAlignment="1">
      <alignment horizontal="center" vertical="center" wrapText="1"/>
    </xf>
    <xf numFmtId="0" fontId="47" fillId="0" borderId="97" xfId="0" applyFont="1" applyBorder="1" applyAlignment="1">
      <alignment horizontal="center" vertical="center" wrapText="1"/>
    </xf>
    <xf numFmtId="0" fontId="45" fillId="0" borderId="16" xfId="0" applyFont="1" applyBorder="1" applyAlignment="1">
      <alignment horizontal="center" vertical="center" wrapText="1"/>
    </xf>
    <xf numFmtId="0" fontId="45" fillId="0" borderId="17" xfId="0" applyFont="1" applyBorder="1" applyAlignment="1">
      <alignment horizontal="center" vertical="center" wrapText="1"/>
    </xf>
    <xf numFmtId="0" fontId="45" fillId="0" borderId="19" xfId="0" applyFont="1" applyBorder="1" applyAlignment="1">
      <alignment horizontal="center" vertical="center" wrapText="1"/>
    </xf>
    <xf numFmtId="0" fontId="45" fillId="0" borderId="25" xfId="0" applyFont="1" applyBorder="1" applyAlignment="1">
      <alignment horizontal="center" vertical="center" wrapText="1"/>
    </xf>
    <xf numFmtId="0" fontId="45" fillId="0" borderId="26" xfId="0" applyFont="1" applyBorder="1" applyAlignment="1">
      <alignment horizontal="center" vertical="center" wrapText="1"/>
    </xf>
    <xf numFmtId="0" fontId="45" fillId="0" borderId="29" xfId="0" applyFont="1" applyBorder="1" applyAlignment="1">
      <alignment horizontal="center" vertical="center" wrapText="1"/>
    </xf>
    <xf numFmtId="38" fontId="42" fillId="0" borderId="22" xfId="1" applyFont="1" applyFill="1" applyBorder="1" applyAlignment="1" applyProtection="1">
      <alignment horizontal="left" vertical="center"/>
      <protection locked="0"/>
    </xf>
    <xf numFmtId="38" fontId="42" fillId="0" borderId="7" xfId="1" applyFont="1" applyFill="1" applyBorder="1" applyAlignment="1" applyProtection="1">
      <alignment horizontal="left" vertical="center"/>
      <protection locked="0"/>
    </xf>
    <xf numFmtId="38" fontId="42" fillId="0" borderId="24" xfId="1" applyFont="1" applyFill="1" applyBorder="1" applyAlignment="1" applyProtection="1">
      <alignment horizontal="left" vertical="center"/>
      <protection locked="0"/>
    </xf>
    <xf numFmtId="0" fontId="42" fillId="0" borderId="0" xfId="0" applyFont="1" applyAlignment="1">
      <alignment horizontal="right" vertical="top"/>
    </xf>
    <xf numFmtId="0" fontId="45" fillId="0" borderId="0" xfId="0" applyFont="1" applyAlignment="1">
      <alignment horizontal="left" vertical="top" wrapText="1"/>
    </xf>
    <xf numFmtId="38" fontId="42" fillId="0" borderId="41" xfId="1" applyFont="1" applyFill="1" applyBorder="1" applyAlignment="1" applyProtection="1">
      <alignment horizontal="left" vertical="center"/>
      <protection locked="0"/>
    </xf>
    <xf numFmtId="38" fontId="42" fillId="0" borderId="42" xfId="1" applyFont="1" applyFill="1" applyBorder="1" applyAlignment="1" applyProtection="1">
      <alignment horizontal="left" vertical="center"/>
      <protection locked="0"/>
    </xf>
    <xf numFmtId="38" fontId="42" fillId="0" borderId="43" xfId="1" applyFont="1" applyFill="1" applyBorder="1" applyAlignment="1" applyProtection="1">
      <alignment horizontal="left" vertical="center"/>
      <protection locked="0"/>
    </xf>
    <xf numFmtId="0" fontId="30" fillId="0" borderId="88" xfId="0" applyFont="1" applyBorder="1" applyAlignment="1">
      <alignment horizontal="center" vertical="center" wrapText="1"/>
    </xf>
    <xf numFmtId="0" fontId="30" fillId="0" borderId="5" xfId="0" applyFont="1" applyBorder="1" applyAlignment="1" applyProtection="1">
      <alignment horizontal="center" vertical="top" wrapText="1"/>
      <protection locked="0"/>
    </xf>
    <xf numFmtId="0" fontId="30" fillId="0" borderId="0" xfId="0" applyFont="1" applyBorder="1" applyAlignment="1" applyProtection="1">
      <alignment horizontal="center" vertical="top" wrapText="1"/>
      <protection locked="0"/>
    </xf>
    <xf numFmtId="0" fontId="30" fillId="0" borderId="50" xfId="0" applyFont="1" applyBorder="1" applyAlignment="1" applyProtection="1">
      <alignment horizontal="center" vertical="top" wrapText="1"/>
      <protection locked="0"/>
    </xf>
    <xf numFmtId="0" fontId="14" fillId="0" borderId="85" xfId="11" applyFont="1" applyBorder="1" applyAlignment="1">
      <alignment horizontal="center" vertical="center"/>
    </xf>
    <xf numFmtId="0" fontId="14" fillId="0" borderId="86" xfId="11" applyFont="1" applyBorder="1" applyAlignment="1">
      <alignment horizontal="center" vertical="center"/>
    </xf>
    <xf numFmtId="0" fontId="30" fillId="0" borderId="39" xfId="0" applyFont="1" applyBorder="1" applyAlignment="1">
      <alignment horizontal="center" vertical="center" wrapText="1"/>
    </xf>
    <xf numFmtId="0" fontId="30" fillId="0" borderId="43" xfId="0" applyFont="1" applyBorder="1" applyAlignment="1">
      <alignment horizontal="center" vertical="center" wrapText="1"/>
    </xf>
    <xf numFmtId="0" fontId="45" fillId="0" borderId="9" xfId="0" applyFont="1" applyBorder="1" applyAlignment="1">
      <alignment horizontal="right" vertical="center" wrapText="1"/>
    </xf>
    <xf numFmtId="176" fontId="37" fillId="3" borderId="48" xfId="0" applyNumberFormat="1" applyFont="1" applyFill="1" applyBorder="1" applyAlignment="1">
      <alignment horizontal="center" vertical="center"/>
    </xf>
    <xf numFmtId="176" fontId="37" fillId="3" borderId="12" xfId="0" applyNumberFormat="1" applyFont="1" applyFill="1" applyBorder="1" applyAlignment="1">
      <alignment horizontal="center" vertical="center"/>
    </xf>
    <xf numFmtId="176" fontId="37" fillId="3" borderId="14" xfId="0" applyNumberFormat="1" applyFont="1" applyFill="1" applyBorder="1" applyAlignment="1">
      <alignment horizontal="center" vertical="center"/>
    </xf>
    <xf numFmtId="0" fontId="20" fillId="0" borderId="0" xfId="0" applyFont="1" applyAlignment="1">
      <alignment horizontal="left" vertical="center" wrapText="1"/>
    </xf>
    <xf numFmtId="14" fontId="19" fillId="4" borderId="48" xfId="0" applyNumberFormat="1" applyFont="1" applyFill="1" applyBorder="1" applyAlignment="1">
      <alignment horizontal="center" vertical="center"/>
    </xf>
    <xf numFmtId="14" fontId="19" fillId="4" borderId="14" xfId="0" applyNumberFormat="1" applyFont="1" applyFill="1" applyBorder="1" applyAlignment="1">
      <alignment horizontal="center" vertical="center"/>
    </xf>
    <xf numFmtId="0" fontId="18" fillId="0" borderId="0" xfId="0" applyFont="1" applyAlignment="1">
      <alignment horizontal="left" vertical="center"/>
    </xf>
    <xf numFmtId="0" fontId="19" fillId="4" borderId="44" xfId="0" applyFont="1" applyFill="1" applyBorder="1" applyAlignment="1">
      <alignment horizontal="center" vertical="center"/>
    </xf>
    <xf numFmtId="0" fontId="19" fillId="4" borderId="45" xfId="0" applyFont="1" applyFill="1" applyBorder="1" applyAlignment="1">
      <alignment horizontal="center" vertical="center"/>
    </xf>
    <xf numFmtId="0" fontId="19" fillId="4" borderId="30" xfId="0" applyFont="1" applyFill="1" applyBorder="1" applyAlignment="1">
      <alignment horizontal="center" vertical="center"/>
    </xf>
    <xf numFmtId="0" fontId="19" fillId="4" borderId="33" xfId="0" applyFont="1" applyFill="1" applyBorder="1" applyAlignment="1">
      <alignment horizontal="center" vertical="center"/>
    </xf>
    <xf numFmtId="0" fontId="19" fillId="3" borderId="48" xfId="0" applyFont="1" applyFill="1" applyBorder="1" applyAlignment="1">
      <alignment horizontal="center" vertical="center"/>
    </xf>
    <xf numFmtId="0" fontId="19" fillId="3" borderId="14" xfId="0" applyFont="1" applyFill="1" applyBorder="1" applyAlignment="1">
      <alignment horizontal="center" vertical="center"/>
    </xf>
    <xf numFmtId="0" fontId="18" fillId="0" borderId="0" xfId="0" applyFont="1" applyBorder="1" applyAlignment="1">
      <alignment horizontal="left" vertical="center" wrapText="1"/>
    </xf>
    <xf numFmtId="0" fontId="18" fillId="0" borderId="0" xfId="0" applyFont="1" applyBorder="1" applyAlignment="1">
      <alignment horizontal="left" vertical="center"/>
    </xf>
    <xf numFmtId="0" fontId="69" fillId="7" borderId="0" xfId="0" applyFont="1" applyFill="1" applyAlignment="1">
      <alignment horizontal="center" vertical="center" wrapText="1"/>
    </xf>
    <xf numFmtId="0" fontId="62" fillId="8" borderId="0" xfId="18" quotePrefix="1" applyFill="1" applyAlignment="1">
      <alignment horizontal="center" vertical="center"/>
    </xf>
    <xf numFmtId="0" fontId="30" fillId="0" borderId="12" xfId="0" applyFont="1" applyBorder="1" applyAlignment="1">
      <alignment horizontal="left" vertical="top" wrapText="1"/>
    </xf>
    <xf numFmtId="0" fontId="30" fillId="0" borderId="14" xfId="0" applyFont="1" applyBorder="1" applyAlignment="1">
      <alignment horizontal="left" vertical="top" wrapText="1"/>
    </xf>
    <xf numFmtId="0" fontId="13" fillId="0" borderId="0" xfId="0" applyFont="1" applyAlignment="1">
      <alignment horizontal="right" vertical="center"/>
    </xf>
    <xf numFmtId="0" fontId="30" fillId="0" borderId="21" xfId="0" applyFont="1" applyBorder="1" applyAlignment="1">
      <alignment horizontal="center" vertical="center"/>
    </xf>
    <xf numFmtId="0" fontId="73" fillId="0" borderId="37" xfId="0" applyFont="1" applyBorder="1" applyAlignment="1">
      <alignment horizontal="center" vertical="center" wrapText="1"/>
    </xf>
    <xf numFmtId="0" fontId="73" fillId="0" borderId="8" xfId="0" applyFont="1" applyBorder="1" applyAlignment="1">
      <alignment horizontal="center" vertical="center" wrapText="1"/>
    </xf>
    <xf numFmtId="0" fontId="73" fillId="0" borderId="3" xfId="0" applyFont="1" applyBorder="1" applyAlignment="1">
      <alignment horizontal="center" vertical="center" wrapText="1"/>
    </xf>
    <xf numFmtId="0" fontId="34" fillId="0" borderId="2" xfId="0" applyFont="1" applyBorder="1" applyAlignment="1">
      <alignment horizontal="left" vertical="center" wrapText="1"/>
    </xf>
    <xf numFmtId="0" fontId="34" fillId="0" borderId="8" xfId="0" applyFont="1" applyBorder="1" applyAlignment="1">
      <alignment horizontal="left" vertical="center" wrapText="1"/>
    </xf>
    <xf numFmtId="0" fontId="34" fillId="0" borderId="21" xfId="0" applyFont="1" applyBorder="1" applyAlignment="1">
      <alignment horizontal="left" vertical="center" wrapText="1"/>
    </xf>
    <xf numFmtId="176" fontId="74" fillId="0" borderId="37" xfId="0" applyNumberFormat="1" applyFont="1" applyBorder="1" applyAlignment="1">
      <alignment horizontal="center" vertical="center"/>
    </xf>
    <xf numFmtId="176" fontId="74" fillId="0" borderId="8" xfId="0" applyNumberFormat="1" applyFont="1" applyBorder="1" applyAlignment="1">
      <alignment horizontal="center" vertical="center"/>
    </xf>
    <xf numFmtId="176" fontId="74" fillId="0" borderId="3" xfId="0" applyNumberFormat="1" applyFont="1" applyBorder="1" applyAlignment="1">
      <alignment horizontal="center" vertical="center"/>
    </xf>
    <xf numFmtId="0" fontId="30" fillId="0" borderId="28" xfId="0" applyFont="1" applyBorder="1" applyAlignment="1">
      <alignment horizontal="center" vertical="top" wrapText="1"/>
    </xf>
    <xf numFmtId="0" fontId="30" fillId="0" borderId="100" xfId="0" applyFont="1" applyBorder="1" applyAlignment="1">
      <alignment horizontal="center" vertical="top" wrapText="1"/>
    </xf>
    <xf numFmtId="0" fontId="30" fillId="0" borderId="101" xfId="0" applyFont="1" applyBorder="1" applyAlignment="1">
      <alignment horizontal="center" vertical="top" wrapText="1"/>
    </xf>
    <xf numFmtId="0" fontId="30" fillId="0" borderId="46" xfId="0" applyFont="1" applyBorder="1" applyAlignment="1">
      <alignment horizontal="center" vertical="top" wrapText="1"/>
    </xf>
    <xf numFmtId="0" fontId="30" fillId="0" borderId="9" xfId="0" applyFont="1" applyBorder="1" applyAlignment="1">
      <alignment horizontal="center" vertical="top" wrapText="1"/>
    </xf>
    <xf numFmtId="0" fontId="30" fillId="0" borderId="33" xfId="0" applyFont="1" applyBorder="1" applyAlignment="1">
      <alignment horizontal="center" vertical="top" wrapText="1"/>
    </xf>
    <xf numFmtId="176" fontId="74" fillId="0" borderId="39" xfId="0" applyNumberFormat="1" applyFont="1" applyBorder="1" applyAlignment="1">
      <alignment horizontal="center" vertical="center"/>
    </xf>
    <xf numFmtId="176" fontId="74" fillId="0" borderId="42" xfId="0" applyNumberFormat="1" applyFont="1" applyBorder="1" applyAlignment="1">
      <alignment horizontal="center" vertical="center"/>
    </xf>
    <xf numFmtId="176" fontId="74" fillId="0" borderId="40" xfId="0" applyNumberFormat="1" applyFont="1" applyBorder="1" applyAlignment="1">
      <alignment horizontal="center" vertical="center"/>
    </xf>
    <xf numFmtId="0" fontId="31" fillId="0" borderId="0" xfId="0" applyFont="1" applyAlignment="1">
      <alignment horizontal="left" vertical="center"/>
    </xf>
    <xf numFmtId="0" fontId="73" fillId="0" borderId="12" xfId="0" applyFont="1" applyBorder="1" applyAlignment="1">
      <alignment horizontal="center" vertical="center"/>
    </xf>
    <xf numFmtId="0" fontId="73" fillId="0" borderId="14" xfId="0" applyFont="1" applyBorder="1" applyAlignment="1">
      <alignment horizontal="center" vertical="center"/>
    </xf>
    <xf numFmtId="0" fontId="73" fillId="0" borderId="35" xfId="0" applyFont="1" applyBorder="1" applyAlignment="1">
      <alignment horizontal="left" vertical="center" wrapText="1" indent="1"/>
    </xf>
    <xf numFmtId="0" fontId="73" fillId="0" borderId="17" xfId="0" applyFont="1" applyBorder="1" applyAlignment="1">
      <alignment horizontal="left" vertical="center" wrapText="1" indent="1"/>
    </xf>
    <xf numFmtId="0" fontId="73" fillId="0" borderId="19" xfId="0" applyFont="1" applyBorder="1" applyAlignment="1">
      <alignment horizontal="left" vertical="center" wrapText="1" indent="1"/>
    </xf>
    <xf numFmtId="0" fontId="77" fillId="0" borderId="78" xfId="0" applyFont="1" applyBorder="1" applyAlignment="1">
      <alignment horizontal="left" vertical="top" wrapText="1"/>
    </xf>
    <xf numFmtId="0" fontId="77" fillId="0" borderId="79" xfId="0" applyFont="1" applyBorder="1" applyAlignment="1">
      <alignment horizontal="left" vertical="top" wrapText="1"/>
    </xf>
    <xf numFmtId="0" fontId="77" fillId="0" borderId="80" xfId="0" applyFont="1" applyBorder="1" applyAlignment="1">
      <alignment horizontal="left" vertical="top" wrapText="1"/>
    </xf>
    <xf numFmtId="0" fontId="77" fillId="0" borderId="46" xfId="0" applyFont="1" applyBorder="1" applyAlignment="1">
      <alignment horizontal="left" vertical="top" wrapText="1"/>
    </xf>
    <xf numFmtId="0" fontId="77" fillId="0" borderId="9" xfId="0" applyFont="1" applyBorder="1" applyAlignment="1">
      <alignment horizontal="left" vertical="top" wrapText="1"/>
    </xf>
    <xf numFmtId="0" fontId="77" fillId="0" borderId="33" xfId="0" applyFont="1" applyBorder="1" applyAlignment="1">
      <alignment horizontal="left" vertical="top" wrapText="1"/>
    </xf>
    <xf numFmtId="176" fontId="74" fillId="0" borderId="30" xfId="0" applyNumberFormat="1" applyFont="1" applyBorder="1" applyAlignment="1">
      <alignment horizontal="center" vertical="center"/>
    </xf>
    <xf numFmtId="176" fontId="74" fillId="0" borderId="9" xfId="0" applyNumberFormat="1" applyFont="1" applyBorder="1" applyAlignment="1">
      <alignment horizontal="center" vertical="center"/>
    </xf>
    <xf numFmtId="176" fontId="74" fillId="0" borderId="32" xfId="0" applyNumberFormat="1" applyFont="1" applyBorder="1" applyAlignment="1">
      <alignment horizontal="center" vertical="center"/>
    </xf>
    <xf numFmtId="0" fontId="74" fillId="0" borderId="12" xfId="0" applyFont="1" applyBorder="1" applyAlignment="1">
      <alignment horizontal="center" vertical="center"/>
    </xf>
    <xf numFmtId="0" fontId="74" fillId="0" borderId="14" xfId="0" applyFont="1" applyBorder="1" applyAlignment="1">
      <alignment horizontal="center" vertical="center"/>
    </xf>
    <xf numFmtId="0" fontId="74" fillId="0" borderId="63" xfId="0" applyFont="1" applyBorder="1" applyAlignment="1">
      <alignment horizontal="left" vertical="center" wrapText="1" indent="1"/>
    </xf>
    <xf numFmtId="0" fontId="74" fillId="0" borderId="64" xfId="0" applyFont="1" applyBorder="1" applyAlignment="1">
      <alignment horizontal="left" vertical="center" wrapText="1" indent="1"/>
    </xf>
    <xf numFmtId="0" fontId="74" fillId="0" borderId="65" xfId="0" applyFont="1" applyBorder="1" applyAlignment="1">
      <alignment horizontal="left" vertical="center" wrapText="1" indent="1"/>
    </xf>
    <xf numFmtId="0" fontId="74" fillId="0" borderId="37" xfId="0" applyFont="1" applyBorder="1" applyAlignment="1">
      <alignment horizontal="center" vertical="center" wrapText="1"/>
    </xf>
    <xf numFmtId="0" fontId="74" fillId="0" borderId="8" xfId="0" applyFont="1" applyBorder="1" applyAlignment="1">
      <alignment horizontal="center" vertical="center" wrapText="1"/>
    </xf>
    <xf numFmtId="0" fontId="74" fillId="0" borderId="3" xfId="0" applyFont="1" applyBorder="1" applyAlignment="1">
      <alignment horizontal="center" vertical="center" wrapText="1"/>
    </xf>
    <xf numFmtId="0" fontId="30" fillId="0" borderId="78" xfId="0" applyFont="1" applyBorder="1" applyAlignment="1">
      <alignment horizontal="center" vertical="top" wrapText="1"/>
    </xf>
    <xf numFmtId="0" fontId="30" fillId="0" borderId="79" xfId="0" applyFont="1" applyBorder="1" applyAlignment="1">
      <alignment horizontal="center" vertical="top" wrapText="1"/>
    </xf>
    <xf numFmtId="0" fontId="30" fillId="0" borderId="80" xfId="0" applyFont="1" applyBorder="1" applyAlignment="1">
      <alignment horizontal="center" vertical="top" wrapText="1"/>
    </xf>
    <xf numFmtId="0" fontId="78" fillId="0" borderId="78" xfId="0" applyFont="1" applyBorder="1" applyAlignment="1">
      <alignment horizontal="center" vertical="top" wrapText="1"/>
    </xf>
    <xf numFmtId="0" fontId="78" fillId="0" borderId="79" xfId="0" applyFont="1" applyBorder="1" applyAlignment="1">
      <alignment horizontal="center" vertical="top" wrapText="1"/>
    </xf>
    <xf numFmtId="0" fontId="78" fillId="0" borderId="80" xfId="0" applyFont="1" applyBorder="1" applyAlignment="1">
      <alignment horizontal="center" vertical="top" wrapText="1"/>
    </xf>
    <xf numFmtId="0" fontId="78" fillId="0" borderId="46" xfId="0" applyFont="1" applyBorder="1" applyAlignment="1">
      <alignment horizontal="center" vertical="top" wrapText="1"/>
    </xf>
    <xf numFmtId="0" fontId="78" fillId="0" borderId="9" xfId="0" applyFont="1" applyBorder="1" applyAlignment="1">
      <alignment horizontal="center" vertical="top" wrapText="1"/>
    </xf>
    <xf numFmtId="0" fontId="78" fillId="0" borderId="33" xfId="0" applyFont="1" applyBorder="1" applyAlignment="1">
      <alignment horizontal="center" vertical="top" wrapText="1"/>
    </xf>
    <xf numFmtId="0" fontId="73" fillId="0" borderId="63" xfId="0" applyFont="1" applyBorder="1" applyAlignment="1">
      <alignment horizontal="left" vertical="center" wrapText="1" indent="1"/>
    </xf>
    <xf numFmtId="0" fontId="73" fillId="0" borderId="64" xfId="0" applyFont="1" applyBorder="1" applyAlignment="1">
      <alignment horizontal="left" vertical="center" wrapText="1" indent="1"/>
    </xf>
    <xf numFmtId="0" fontId="73" fillId="0" borderId="65" xfId="0" applyFont="1" applyBorder="1" applyAlignment="1">
      <alignment horizontal="left" vertical="center" wrapText="1" indent="1"/>
    </xf>
    <xf numFmtId="0" fontId="79" fillId="0" borderId="12" xfId="0" applyFont="1" applyBorder="1" applyAlignment="1">
      <alignment horizontal="left" vertical="center" wrapText="1"/>
    </xf>
    <xf numFmtId="0" fontId="79" fillId="0" borderId="14" xfId="0" applyFont="1" applyBorder="1" applyAlignment="1">
      <alignment horizontal="left" vertical="center" wrapText="1"/>
    </xf>
    <xf numFmtId="0" fontId="73" fillId="0" borderId="11" xfId="0" applyFont="1" applyBorder="1" applyAlignment="1">
      <alignment horizontal="center" vertical="center"/>
    </xf>
    <xf numFmtId="0" fontId="73" fillId="0" borderId="63" xfId="0" applyFont="1" applyBorder="1" applyAlignment="1">
      <alignment vertical="center" wrapText="1"/>
    </xf>
    <xf numFmtId="0" fontId="73" fillId="0" borderId="64" xfId="0" applyFont="1" applyBorder="1" applyAlignment="1">
      <alignment vertical="center" wrapText="1"/>
    </xf>
    <xf numFmtId="0" fontId="73" fillId="0" borderId="65" xfId="0" applyFont="1" applyBorder="1" applyAlignment="1">
      <alignment vertical="center" wrapText="1"/>
    </xf>
    <xf numFmtId="0" fontId="73" fillId="0" borderId="37" xfId="0" applyFont="1" applyBorder="1" applyAlignment="1">
      <alignment vertical="center" wrapText="1"/>
    </xf>
    <xf numFmtId="0" fontId="73" fillId="0" borderId="8" xfId="0" applyFont="1" applyBorder="1" applyAlignment="1">
      <alignment vertical="center" wrapText="1"/>
    </xf>
    <xf numFmtId="0" fontId="73" fillId="0" borderId="3" xfId="0" applyFont="1" applyBorder="1" applyAlignment="1">
      <alignment vertical="center" wrapText="1"/>
    </xf>
    <xf numFmtId="0" fontId="34" fillId="0" borderId="66" xfId="0" applyFont="1" applyBorder="1" applyAlignment="1">
      <alignment vertical="center" wrapText="1"/>
    </xf>
    <xf numFmtId="0" fontId="34" fillId="0" borderId="67" xfId="0" applyFont="1" applyBorder="1" applyAlignment="1">
      <alignment vertical="center" wrapText="1"/>
    </xf>
    <xf numFmtId="0" fontId="34" fillId="0" borderId="68" xfId="0" applyFont="1" applyBorder="1" applyAlignment="1">
      <alignment vertical="center" wrapText="1"/>
    </xf>
    <xf numFmtId="0" fontId="74" fillId="0" borderId="12" xfId="0" applyFont="1" applyBorder="1" applyAlignment="1">
      <alignment horizontal="left" vertical="center" wrapText="1"/>
    </xf>
    <xf numFmtId="0" fontId="74" fillId="0" borderId="14" xfId="0" applyFont="1" applyBorder="1" applyAlignment="1">
      <alignment horizontal="left" vertical="center" wrapText="1"/>
    </xf>
    <xf numFmtId="38" fontId="42" fillId="0" borderId="0" xfId="1" applyFont="1" applyFill="1" applyBorder="1" applyAlignment="1">
      <alignment horizontal="left" vertical="center"/>
    </xf>
    <xf numFmtId="0" fontId="45" fillId="0" borderId="0" xfId="0" applyFont="1" applyAlignment="1">
      <alignment horizontal="center" vertical="center" wrapText="1"/>
    </xf>
    <xf numFmtId="0" fontId="46" fillId="0" borderId="0" xfId="0" applyFont="1" applyAlignment="1">
      <alignment horizontal="center" vertical="center" wrapText="1"/>
    </xf>
    <xf numFmtId="0" fontId="47" fillId="0" borderId="0" xfId="0" applyFont="1" applyAlignment="1">
      <alignment horizontal="center" vertical="center" wrapText="1"/>
    </xf>
    <xf numFmtId="0" fontId="42" fillId="0" borderId="0" xfId="0" applyFont="1" applyAlignment="1">
      <alignment horizontal="center" vertical="center" wrapText="1" shrinkToFit="1"/>
    </xf>
    <xf numFmtId="38" fontId="42" fillId="0" borderId="0" xfId="1" applyFont="1" applyFill="1" applyBorder="1" applyAlignment="1">
      <alignment horizontal="right" vertical="center"/>
    </xf>
    <xf numFmtId="0" fontId="42" fillId="0" borderId="0" xfId="0" applyFont="1" applyAlignment="1">
      <alignment horizontal="center" vertical="center"/>
    </xf>
    <xf numFmtId="0" fontId="45" fillId="0" borderId="0" xfId="0" applyFont="1" applyAlignment="1">
      <alignment horizontal="center" vertical="center"/>
    </xf>
    <xf numFmtId="0" fontId="42" fillId="0" borderId="0" xfId="0" applyFont="1" applyAlignment="1">
      <alignment horizontal="right" vertical="center" wrapText="1"/>
    </xf>
    <xf numFmtId="179" fontId="42" fillId="0" borderId="0" xfId="0" applyNumberFormat="1" applyFont="1" applyAlignment="1">
      <alignment horizontal="left" vertical="center" wrapText="1"/>
    </xf>
    <xf numFmtId="0" fontId="30" fillId="0" borderId="8" xfId="0" applyFont="1" applyBorder="1" applyAlignment="1">
      <alignment horizontal="center" vertical="center" wrapText="1"/>
    </xf>
    <xf numFmtId="176" fontId="13" fillId="0" borderId="37" xfId="0" applyNumberFormat="1" applyFont="1" applyBorder="1" applyAlignment="1">
      <alignment horizontal="center" vertical="center"/>
    </xf>
    <xf numFmtId="176" fontId="13" fillId="0" borderId="8" xfId="0" applyNumberFormat="1" applyFont="1" applyBorder="1" applyAlignment="1">
      <alignment horizontal="center" vertical="center"/>
    </xf>
    <xf numFmtId="176" fontId="13" fillId="0" borderId="3" xfId="0" applyNumberFormat="1" applyFont="1" applyBorder="1" applyAlignment="1">
      <alignment horizontal="center" vertical="center"/>
    </xf>
    <xf numFmtId="176" fontId="13" fillId="0" borderId="30" xfId="0" applyNumberFormat="1" applyFont="1" applyBorder="1" applyAlignment="1">
      <alignment horizontal="center" vertical="center"/>
    </xf>
    <xf numFmtId="176" fontId="13" fillId="0" borderId="9" xfId="0" applyNumberFormat="1" applyFont="1" applyBorder="1" applyAlignment="1">
      <alignment horizontal="center" vertical="center"/>
    </xf>
    <xf numFmtId="176" fontId="13" fillId="0" borderId="32" xfId="0" applyNumberFormat="1"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4" xfId="0" applyFont="1" applyBorder="1" applyAlignment="1">
      <alignment horizontal="center" vertical="center"/>
    </xf>
    <xf numFmtId="0" fontId="30" fillId="0" borderId="63" xfId="0" applyFont="1" applyBorder="1" applyAlignment="1">
      <alignment horizontal="left" vertical="center" wrapText="1" indent="1"/>
    </xf>
    <xf numFmtId="0" fontId="30" fillId="0" borderId="64" xfId="0" applyFont="1" applyBorder="1" applyAlignment="1">
      <alignment horizontal="left" vertical="center" wrapText="1" indent="1"/>
    </xf>
    <xf numFmtId="0" fontId="30" fillId="0" borderId="65" xfId="0" applyFont="1" applyBorder="1" applyAlignment="1">
      <alignment horizontal="left" vertical="center" wrapText="1" indent="1"/>
    </xf>
    <xf numFmtId="176" fontId="81" fillId="0" borderId="37" xfId="0" applyNumberFormat="1" applyFont="1" applyBorder="1" applyAlignment="1">
      <alignment horizontal="center" vertical="center"/>
    </xf>
    <xf numFmtId="176" fontId="81" fillId="0" borderId="8" xfId="0" applyNumberFormat="1" applyFont="1" applyBorder="1" applyAlignment="1">
      <alignment horizontal="center" vertical="center"/>
    </xf>
    <xf numFmtId="176" fontId="81" fillId="0" borderId="3" xfId="0" applyNumberFormat="1" applyFont="1" applyBorder="1" applyAlignment="1">
      <alignment horizontal="center" vertical="center"/>
    </xf>
    <xf numFmtId="0" fontId="81" fillId="0" borderId="63" xfId="0" applyFont="1" applyBorder="1" applyAlignment="1">
      <alignment horizontal="left" vertical="center" wrapText="1" indent="1"/>
    </xf>
    <xf numFmtId="0" fontId="81" fillId="0" borderId="64" xfId="0" applyFont="1" applyBorder="1" applyAlignment="1">
      <alignment horizontal="left" vertical="center" wrapText="1" indent="1"/>
    </xf>
    <xf numFmtId="0" fontId="81" fillId="0" borderId="65" xfId="0" applyFont="1" applyBorder="1" applyAlignment="1">
      <alignment horizontal="left" vertical="center" wrapText="1" indent="1"/>
    </xf>
    <xf numFmtId="0" fontId="81" fillId="0" borderId="37" xfId="0" applyFont="1" applyBorder="1" applyAlignment="1">
      <alignment horizontal="center" vertical="center" wrapText="1"/>
    </xf>
    <xf numFmtId="0" fontId="81" fillId="0" borderId="8" xfId="0" applyFont="1" applyBorder="1" applyAlignment="1">
      <alignment horizontal="center" vertical="center" wrapText="1"/>
    </xf>
    <xf numFmtId="0" fontId="81" fillId="0" borderId="3" xfId="0" applyFont="1" applyBorder="1" applyAlignment="1">
      <alignment horizontal="center" vertical="center" wrapText="1"/>
    </xf>
    <xf numFmtId="0" fontId="85" fillId="0" borderId="63" xfId="0" applyFont="1" applyBorder="1" applyAlignment="1">
      <alignment horizontal="left" vertical="center" wrapText="1" indent="1"/>
    </xf>
    <xf numFmtId="0" fontId="85" fillId="0" borderId="64" xfId="0" applyFont="1" applyBorder="1" applyAlignment="1">
      <alignment horizontal="left" vertical="center" wrapText="1" indent="1"/>
    </xf>
    <xf numFmtId="0" fontId="85" fillId="0" borderId="65" xfId="0" applyFont="1" applyBorder="1" applyAlignment="1">
      <alignment horizontal="left" vertical="center" wrapText="1" indent="1"/>
    </xf>
    <xf numFmtId="0" fontId="32" fillId="0" borderId="0" xfId="0" applyFont="1" applyAlignment="1">
      <alignment horizontal="right" vertical="center"/>
    </xf>
    <xf numFmtId="0" fontId="75" fillId="0" borderId="63" xfId="0" applyFont="1" applyBorder="1" applyAlignment="1">
      <alignment horizontal="left" vertical="center" wrapText="1" indent="1"/>
    </xf>
    <xf numFmtId="0" fontId="75" fillId="0" borderId="64" xfId="0" applyFont="1" applyBorder="1" applyAlignment="1">
      <alignment horizontal="left" vertical="center" wrapText="1" indent="1"/>
    </xf>
    <xf numFmtId="0" fontId="75" fillId="0" borderId="65" xfId="0" applyFont="1" applyBorder="1" applyAlignment="1">
      <alignment horizontal="left" vertical="center" wrapText="1" indent="1"/>
    </xf>
    <xf numFmtId="0" fontId="82" fillId="0" borderId="37" xfId="0" applyFont="1" applyBorder="1" applyAlignment="1">
      <alignment horizontal="center" vertical="center" wrapText="1"/>
    </xf>
    <xf numFmtId="0" fontId="82" fillId="0" borderId="8" xfId="0" applyFont="1" applyBorder="1" applyAlignment="1">
      <alignment horizontal="center" vertical="center" wrapText="1"/>
    </xf>
    <xf numFmtId="0" fontId="82" fillId="0" borderId="3" xfId="0" applyFont="1" applyBorder="1" applyAlignment="1">
      <alignment horizontal="center" vertical="center" wrapText="1"/>
    </xf>
    <xf numFmtId="176" fontId="82" fillId="0" borderId="37" xfId="0" applyNumberFormat="1" applyFont="1" applyBorder="1" applyAlignment="1">
      <alignment horizontal="center" vertical="center"/>
    </xf>
    <xf numFmtId="176" fontId="82" fillId="0" borderId="8" xfId="0" applyNumberFormat="1" applyFont="1" applyBorder="1" applyAlignment="1">
      <alignment horizontal="center" vertical="center"/>
    </xf>
    <xf numFmtId="176" fontId="82" fillId="0" borderId="3" xfId="0" applyNumberFormat="1" applyFont="1" applyBorder="1" applyAlignment="1">
      <alignment horizontal="center" vertical="center"/>
    </xf>
    <xf numFmtId="0" fontId="88" fillId="0" borderId="63" xfId="0" applyFont="1" applyBorder="1" applyAlignment="1">
      <alignment horizontal="left" vertical="center" wrapText="1" indent="1"/>
    </xf>
    <xf numFmtId="0" fontId="88" fillId="0" borderId="64" xfId="0" applyFont="1" applyBorder="1" applyAlignment="1">
      <alignment horizontal="left" vertical="center" wrapText="1" indent="1"/>
    </xf>
    <xf numFmtId="0" fontId="88" fillId="0" borderId="65" xfId="0" applyFont="1" applyBorder="1" applyAlignment="1">
      <alignment horizontal="left" vertical="center" wrapText="1" indent="1"/>
    </xf>
    <xf numFmtId="176" fontId="74" fillId="0" borderId="49" xfId="0" applyNumberFormat="1" applyFont="1" applyBorder="1" applyAlignment="1">
      <alignment horizontal="center" vertical="center"/>
    </xf>
    <xf numFmtId="176" fontId="74" fillId="0" borderId="7" xfId="0" applyNumberFormat="1" applyFont="1" applyBorder="1" applyAlignment="1">
      <alignment horizontal="center" vertical="center"/>
    </xf>
    <xf numFmtId="176" fontId="74" fillId="0" borderId="23" xfId="0" applyNumberFormat="1" applyFont="1" applyBorder="1" applyAlignment="1">
      <alignment horizontal="center" vertical="center"/>
    </xf>
    <xf numFmtId="0" fontId="30" fillId="0" borderId="79" xfId="0" applyFont="1" applyBorder="1" applyAlignment="1">
      <alignment horizontal="center" vertical="center" wrapText="1"/>
    </xf>
    <xf numFmtId="0" fontId="30" fillId="0" borderId="80" xfId="0" applyFont="1" applyBorder="1" applyAlignment="1">
      <alignment horizontal="center" vertical="center" wrapText="1"/>
    </xf>
    <xf numFmtId="0" fontId="30" fillId="0" borderId="0" xfId="0" applyFont="1" applyAlignment="1">
      <alignment horizontal="center" vertical="center" wrapText="1"/>
    </xf>
    <xf numFmtId="0" fontId="30" fillId="0" borderId="50" xfId="0" applyFont="1" applyBorder="1" applyAlignment="1">
      <alignment horizontal="center" vertical="center" wrapText="1"/>
    </xf>
    <xf numFmtId="0" fontId="30" fillId="0" borderId="9" xfId="0" applyFont="1" applyBorder="1" applyAlignment="1">
      <alignment horizontal="center" vertical="center" wrapText="1"/>
    </xf>
    <xf numFmtId="0" fontId="30" fillId="0" borderId="33" xfId="0" applyFont="1" applyBorder="1" applyAlignment="1">
      <alignment horizontal="center" vertical="center" wrapText="1"/>
    </xf>
    <xf numFmtId="0" fontId="73" fillId="0" borderId="44" xfId="0" applyFont="1" applyBorder="1" applyAlignment="1">
      <alignment horizontal="left" vertical="center" wrapText="1" indent="1"/>
    </xf>
    <xf numFmtId="0" fontId="73" fillId="0" borderId="34" xfId="0" applyFont="1" applyBorder="1" applyAlignment="1">
      <alignment horizontal="left" vertical="center" wrapText="1" indent="1"/>
    </xf>
    <xf numFmtId="0" fontId="73" fillId="0" borderId="37" xfId="0" applyFont="1" applyBorder="1" applyAlignment="1">
      <alignment horizontal="center" vertical="center"/>
    </xf>
    <xf numFmtId="0" fontId="73" fillId="0" borderId="8" xfId="0" applyFont="1" applyBorder="1" applyAlignment="1">
      <alignment horizontal="center" vertical="center"/>
    </xf>
    <xf numFmtId="0" fontId="73" fillId="0" borderId="3" xfId="0" applyFont="1" applyBorder="1" applyAlignment="1">
      <alignment horizontal="center" vertical="center"/>
    </xf>
    <xf numFmtId="0" fontId="45" fillId="10" borderId="0" xfId="0" applyFont="1" applyFill="1" applyAlignment="1">
      <alignment horizontal="left" vertical="top" wrapText="1"/>
    </xf>
    <xf numFmtId="38" fontId="42" fillId="0" borderId="2" xfId="1" applyFont="1" applyFill="1" applyBorder="1" applyAlignment="1">
      <alignment horizontal="center" vertical="center"/>
    </xf>
    <xf numFmtId="38" fontId="42" fillId="0" borderId="8" xfId="1" applyFont="1" applyFill="1" applyBorder="1" applyAlignment="1">
      <alignment horizontal="center" vertical="center"/>
    </xf>
    <xf numFmtId="38" fontId="42" fillId="0" borderId="21" xfId="1" applyFont="1" applyFill="1" applyBorder="1" applyAlignment="1">
      <alignment horizontal="center" vertical="center"/>
    </xf>
    <xf numFmtId="38" fontId="42" fillId="0" borderId="41" xfId="1" applyFont="1" applyFill="1" applyBorder="1" applyAlignment="1">
      <alignment horizontal="center" vertical="center"/>
    </xf>
    <xf numFmtId="38" fontId="42" fillId="0" borderId="42" xfId="1" applyFont="1" applyFill="1" applyBorder="1" applyAlignment="1">
      <alignment horizontal="center" vertical="center"/>
    </xf>
    <xf numFmtId="38" fontId="42" fillId="0" borderId="43" xfId="1" applyFont="1" applyFill="1" applyBorder="1" applyAlignment="1">
      <alignment horizontal="center" vertical="center"/>
    </xf>
    <xf numFmtId="38" fontId="42" fillId="0" borderId="22" xfId="1" applyFont="1" applyFill="1" applyBorder="1" applyAlignment="1">
      <alignment horizontal="center" vertical="center"/>
    </xf>
    <xf numFmtId="38" fontId="42" fillId="0" borderId="7" xfId="1" applyFont="1" applyFill="1" applyBorder="1" applyAlignment="1">
      <alignment horizontal="center" vertical="center"/>
    </xf>
    <xf numFmtId="38" fontId="42" fillId="0" borderId="24" xfId="1" applyFont="1" applyFill="1" applyBorder="1" applyAlignment="1">
      <alignment horizontal="center" vertical="center"/>
    </xf>
    <xf numFmtId="38" fontId="92" fillId="0" borderId="2" xfId="4" applyFont="1" applyFill="1" applyBorder="1" applyAlignment="1">
      <alignment horizontal="left" vertical="center"/>
    </xf>
    <xf numFmtId="38" fontId="92" fillId="0" borderId="8" xfId="4" applyFont="1" applyFill="1" applyBorder="1" applyAlignment="1">
      <alignment horizontal="left" vertical="center"/>
    </xf>
    <xf numFmtId="38" fontId="92" fillId="0" borderId="21" xfId="4" applyFont="1" applyFill="1" applyBorder="1" applyAlignment="1">
      <alignment horizontal="left" vertical="center"/>
    </xf>
    <xf numFmtId="38" fontId="91" fillId="0" borderId="31" xfId="4" applyFont="1" applyFill="1" applyBorder="1" applyAlignment="1">
      <alignment horizontal="left" vertical="center"/>
    </xf>
    <xf numFmtId="38" fontId="91" fillId="0" borderId="103" xfId="4" applyFont="1" applyFill="1" applyBorder="1" applyAlignment="1">
      <alignment horizontal="left" vertical="center"/>
    </xf>
    <xf numFmtId="0" fontId="91" fillId="0" borderId="2" xfId="0" applyFont="1" applyBorder="1" applyAlignment="1">
      <alignment horizontal="left" vertical="center"/>
    </xf>
    <xf numFmtId="0" fontId="91" fillId="0" borderId="8" xfId="0" applyFont="1" applyBorder="1" applyAlignment="1">
      <alignment horizontal="left" vertical="center"/>
    </xf>
    <xf numFmtId="0" fontId="91" fillId="0" borderId="3" xfId="0" applyFont="1" applyBorder="1" applyAlignment="1">
      <alignment horizontal="left" vertical="center"/>
    </xf>
    <xf numFmtId="0" fontId="91" fillId="0" borderId="2" xfId="0" applyFont="1" applyBorder="1" applyAlignment="1">
      <alignment horizontal="left" vertical="center" wrapText="1"/>
    </xf>
    <xf numFmtId="179" fontId="42" fillId="5" borderId="7" xfId="0" applyNumberFormat="1" applyFont="1" applyFill="1" applyBorder="1" applyAlignment="1">
      <alignment horizontal="center" vertical="center" wrapText="1"/>
    </xf>
    <xf numFmtId="38" fontId="94" fillId="0" borderId="2" xfId="4" applyFont="1" applyFill="1" applyBorder="1" applyAlignment="1">
      <alignment horizontal="left" vertical="center" indent="1"/>
    </xf>
    <xf numFmtId="38" fontId="94" fillId="0" borderId="8" xfId="4" applyFont="1" applyFill="1" applyBorder="1" applyAlignment="1">
      <alignment horizontal="left" vertical="center" indent="1"/>
    </xf>
    <xf numFmtId="38" fontId="94" fillId="0" borderId="21" xfId="4" applyFont="1" applyFill="1" applyBorder="1" applyAlignment="1">
      <alignment horizontal="left" vertical="center" indent="1"/>
    </xf>
    <xf numFmtId="38" fontId="94" fillId="0" borderId="2" xfId="4" applyFont="1" applyFill="1" applyBorder="1" applyAlignment="1">
      <alignment horizontal="left" vertical="center" wrapText="1" indent="1"/>
    </xf>
    <xf numFmtId="38" fontId="94" fillId="0" borderId="8" xfId="4" applyFont="1" applyFill="1" applyBorder="1" applyAlignment="1">
      <alignment horizontal="left" vertical="center" wrapText="1" indent="1"/>
    </xf>
    <xf numFmtId="38" fontId="94" fillId="0" borderId="21" xfId="4" applyFont="1" applyFill="1" applyBorder="1" applyAlignment="1">
      <alignment horizontal="left" vertical="center" wrapText="1" indent="1"/>
    </xf>
    <xf numFmtId="0" fontId="91" fillId="0" borderId="1" xfId="0" applyFont="1" applyBorder="1" applyAlignment="1">
      <alignment horizontal="left" vertical="center" wrapText="1"/>
    </xf>
    <xf numFmtId="0" fontId="91" fillId="0" borderId="1" xfId="0" applyFont="1" applyBorder="1" applyAlignment="1">
      <alignment horizontal="left" vertical="center"/>
    </xf>
    <xf numFmtId="38" fontId="92" fillId="0" borderId="2" xfId="4" applyFont="1" applyFill="1" applyBorder="1" applyAlignment="1">
      <alignment horizontal="left" vertical="center" indent="1"/>
    </xf>
    <xf numFmtId="38" fontId="92" fillId="0" borderId="8" xfId="4" applyFont="1" applyFill="1" applyBorder="1" applyAlignment="1">
      <alignment horizontal="left" vertical="center" indent="1"/>
    </xf>
    <xf numFmtId="38" fontId="92" fillId="0" borderId="21" xfId="4" applyFont="1" applyFill="1" applyBorder="1" applyAlignment="1">
      <alignment horizontal="left" vertical="center" indent="1"/>
    </xf>
    <xf numFmtId="38" fontId="92" fillId="0" borderId="2" xfId="4" applyFont="1" applyFill="1" applyBorder="1" applyAlignment="1">
      <alignment horizontal="left" vertical="center" wrapText="1" indent="1"/>
    </xf>
    <xf numFmtId="38" fontId="92" fillId="0" borderId="8" xfId="4" applyFont="1" applyFill="1" applyBorder="1" applyAlignment="1">
      <alignment horizontal="left" vertical="center" wrapText="1" indent="1"/>
    </xf>
    <xf numFmtId="38" fontId="92" fillId="0" borderId="21" xfId="4" applyFont="1" applyFill="1" applyBorder="1" applyAlignment="1">
      <alignment horizontal="left" vertical="center" wrapText="1" indent="1"/>
    </xf>
  </cellXfs>
  <cellStyles count="19">
    <cellStyle name="ハイパーリンク" xfId="18" builtinId="8"/>
    <cellStyle name="桁区切り" xfId="4" builtinId="6"/>
    <cellStyle name="桁区切り 2" xfId="1" xr:uid="{00000000-0005-0000-0000-000001000000}"/>
    <cellStyle name="桁区切り 3" xfId="3" xr:uid="{00000000-0005-0000-0000-000002000000}"/>
    <cellStyle name="桁区切り 3 2" xfId="6" xr:uid="{00000000-0005-0000-0000-000003000000}"/>
    <cellStyle name="桁区切り 3 3" xfId="8" xr:uid="{6DF838A1-EB9A-48A8-BD4F-E8C15EB9D555}"/>
    <cellStyle name="桁区切り 3 3 2" xfId="13" xr:uid="{011CDEA6-6C5B-4468-AEC7-9DFFA2C512F8}"/>
    <cellStyle name="桁区切り 3 3 2 2" xfId="17" xr:uid="{E5FEDADD-C033-4D8E-B381-8D6B9418807A}"/>
    <cellStyle name="桁区切り 4" xfId="10" xr:uid="{198CCC03-9E29-48BA-B5FD-C033CD9DE0D7}"/>
    <cellStyle name="標準" xfId="0" builtinId="0"/>
    <cellStyle name="標準 2" xfId="2" xr:uid="{00000000-0005-0000-0000-000005000000}"/>
    <cellStyle name="標準 2 2" xfId="5" xr:uid="{00000000-0005-0000-0000-000006000000}"/>
    <cellStyle name="標準 2 2 2" xfId="14" xr:uid="{78CDFC41-E7F4-409B-87B9-075D6C6CDBA1}"/>
    <cellStyle name="標準 2 2 2 2" xfId="16" xr:uid="{D5D0B825-0982-4D0C-A1A8-83F22D223234}"/>
    <cellStyle name="標準 2 3" xfId="7" xr:uid="{6DA8594B-0696-4F40-82E1-E4D3A95E34A3}"/>
    <cellStyle name="標準 2 3 2" xfId="12" xr:uid="{D0589CA5-FD23-4DA5-8CD2-A6EDB68D4A64}"/>
    <cellStyle name="標準 2 3 2 2" xfId="15" xr:uid="{41E62202-D41E-4C07-8568-E8D5D303C5DB}"/>
    <cellStyle name="標準 2 4" xfId="11" xr:uid="{EFE2374E-608A-47BC-A187-33BFAEB3872C}"/>
    <cellStyle name="標準 3" xfId="9" xr:uid="{C2852A5E-D81C-49B8-A852-D5E447F54C6B}"/>
  </cellStyles>
  <dxfs count="0"/>
  <tableStyles count="0" defaultTableStyle="TableStyleMedium2" defaultPivotStyle="PivotStyleLight16"/>
  <colors>
    <mruColors>
      <color rgb="FFFFFFCC"/>
      <color rgb="FFFFEFFF"/>
      <color rgb="FFFFCCFF"/>
      <color rgb="FF66FFFF"/>
      <color rgb="FF66CCFF"/>
      <color rgb="FFFE94EF"/>
      <color rgb="FFCCFF99"/>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351692</xdr:colOff>
      <xdr:row>22</xdr:row>
      <xdr:rowOff>14652</xdr:rowOff>
    </xdr:from>
    <xdr:to>
      <xdr:col>6</xdr:col>
      <xdr:colOff>439615</xdr:colOff>
      <xdr:row>22</xdr:row>
      <xdr:rowOff>501893</xdr:rowOff>
    </xdr:to>
    <xdr:sp macro="" textlink="">
      <xdr:nvSpPr>
        <xdr:cNvPr id="2" name="矢印: 下 1">
          <a:extLst>
            <a:ext uri="{FF2B5EF4-FFF2-40B4-BE49-F238E27FC236}">
              <a16:creationId xmlns:a16="http://schemas.microsoft.com/office/drawing/2014/main" id="{8D94B017-9A01-4234-9876-48A15ABE790E}"/>
            </a:ext>
          </a:extLst>
        </xdr:cNvPr>
        <xdr:cNvSpPr/>
      </xdr:nvSpPr>
      <xdr:spPr>
        <a:xfrm rot="16200000">
          <a:off x="3940052" y="4698388"/>
          <a:ext cx="487241" cy="776654"/>
        </a:xfrm>
        <a:prstGeom prst="downArrow">
          <a:avLst>
            <a:gd name="adj1" fmla="val 62308"/>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728383</xdr:colOff>
      <xdr:row>0</xdr:row>
      <xdr:rowOff>408268</xdr:rowOff>
    </xdr:from>
    <xdr:to>
      <xdr:col>6</xdr:col>
      <xdr:colOff>605118</xdr:colOff>
      <xdr:row>0</xdr:row>
      <xdr:rowOff>1086971</xdr:rowOff>
    </xdr:to>
    <xdr:sp macro="" textlink="">
      <xdr:nvSpPr>
        <xdr:cNvPr id="2" name="角丸四角形 19">
          <a:extLst>
            <a:ext uri="{FF2B5EF4-FFF2-40B4-BE49-F238E27FC236}">
              <a16:creationId xmlns:a16="http://schemas.microsoft.com/office/drawing/2014/main" id="{15B41460-8DAC-4EE6-8C2D-4164C0D0F9FA}"/>
            </a:ext>
          </a:extLst>
        </xdr:cNvPr>
        <xdr:cNvSpPr/>
      </xdr:nvSpPr>
      <xdr:spPr>
        <a:xfrm>
          <a:off x="3173133" y="408268"/>
          <a:ext cx="2334185" cy="678703"/>
        </a:xfrm>
        <a:prstGeom prst="roundRect">
          <a:avLst/>
        </a:prstGeom>
        <a:noFill/>
        <a:ln w="31750">
          <a:solidFill>
            <a:srgbClr val="C00000"/>
          </a:solidFill>
        </a:ln>
      </xdr:spPr>
      <xdr:style>
        <a:lnRef idx="1">
          <a:schemeClr val="accent4"/>
        </a:lnRef>
        <a:fillRef idx="2">
          <a:schemeClr val="accent4"/>
        </a:fillRef>
        <a:effectRef idx="1">
          <a:schemeClr val="accent4"/>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ja-JP"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記入例</a:t>
          </a:r>
          <a:r>
            <a:rPr lang="ja-JP" altLang="en-US"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 </a:t>
          </a:r>
          <a:r>
            <a:rPr lang="ja-JP" altLang="en-US" sz="2400" b="1" kern="100">
              <a:ln>
                <a:noFill/>
              </a:ln>
              <a:solidFill>
                <a:srgbClr val="000000"/>
              </a:solidFill>
              <a:effectLst>
                <a:outerShdw blurRad="38100" dist="19050" dir="2700000" algn="tl">
                  <a:schemeClr val="dk1">
                    <a:alpha val="40000"/>
                  </a:schemeClr>
                </a:outerShdw>
              </a:effectLst>
              <a:latin typeface="HG丸ｺﾞｼｯｸM-PRO" panose="020F0600000000000000" pitchFamily="50" charset="-128"/>
              <a:ea typeface="HG丸ｺﾞｼｯｸM-PRO" panose="020F0600000000000000" pitchFamily="50" charset="-128"/>
              <a:cs typeface="Times New Roman" panose="02020603050405020304" pitchFamily="18" charset="0"/>
            </a:rPr>
            <a:t>⑫</a:t>
          </a:r>
        </a:p>
      </xdr:txBody>
    </xdr:sp>
    <xdr:clientData/>
  </xdr:twoCellAnchor>
  <xdr:twoCellAnchor>
    <xdr:from>
      <xdr:col>3</xdr:col>
      <xdr:colOff>13073</xdr:colOff>
      <xdr:row>9</xdr:row>
      <xdr:rowOff>434352</xdr:rowOff>
    </xdr:from>
    <xdr:to>
      <xdr:col>5</xdr:col>
      <xdr:colOff>41710</xdr:colOff>
      <xdr:row>10</xdr:row>
      <xdr:rowOff>409015</xdr:rowOff>
    </xdr:to>
    <xdr:sp macro="" textlink="">
      <xdr:nvSpPr>
        <xdr:cNvPr id="3" name="正方形/長方形 2">
          <a:extLst>
            <a:ext uri="{FF2B5EF4-FFF2-40B4-BE49-F238E27FC236}">
              <a16:creationId xmlns:a16="http://schemas.microsoft.com/office/drawing/2014/main" id="{D717AE82-15A1-494E-ABD2-E4F74A9BCE34}"/>
            </a:ext>
          </a:extLst>
        </xdr:cNvPr>
        <xdr:cNvSpPr/>
      </xdr:nvSpPr>
      <xdr:spPr>
        <a:xfrm>
          <a:off x="2457823" y="5152402"/>
          <a:ext cx="1666937" cy="419163"/>
        </a:xfrm>
        <a:prstGeom prst="rect">
          <a:avLst/>
        </a:prstGeom>
        <a:noFill/>
        <a:ln w="47625">
          <a:solidFill>
            <a:srgbClr val="00808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537881</xdr:colOff>
      <xdr:row>8</xdr:row>
      <xdr:rowOff>67236</xdr:rowOff>
    </xdr:from>
    <xdr:to>
      <xdr:col>6</xdr:col>
      <xdr:colOff>22412</xdr:colOff>
      <xdr:row>9</xdr:row>
      <xdr:rowOff>117035</xdr:rowOff>
    </xdr:to>
    <xdr:sp macro="" textlink="">
      <xdr:nvSpPr>
        <xdr:cNvPr id="4" name="線吹き出し 1 (枠付き) 17">
          <a:extLst>
            <a:ext uri="{FF2B5EF4-FFF2-40B4-BE49-F238E27FC236}">
              <a16:creationId xmlns:a16="http://schemas.microsoft.com/office/drawing/2014/main" id="{B7878785-D060-4D47-85BF-0D300059751C}"/>
            </a:ext>
          </a:extLst>
        </xdr:cNvPr>
        <xdr:cNvSpPr/>
      </xdr:nvSpPr>
      <xdr:spPr>
        <a:xfrm>
          <a:off x="537881" y="4340786"/>
          <a:ext cx="4386731" cy="494299"/>
        </a:xfrm>
        <a:prstGeom prst="borderCallout1">
          <a:avLst>
            <a:gd name="adj1" fmla="val 99576"/>
            <a:gd name="adj2" fmla="val 100219"/>
            <a:gd name="adj3" fmla="val 168236"/>
            <a:gd name="adj4" fmla="val 82258"/>
          </a:avLst>
        </a:prstGeom>
        <a:solidFill>
          <a:srgbClr val="E9FFE7"/>
        </a:solidFill>
        <a:ln w="38100" cap="flat" cmpd="sng" algn="ctr">
          <a:solidFill>
            <a:srgbClr val="00808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altLang="en-US" sz="1600" b="0">
              <a:solidFill>
                <a:sysClr val="windowText" lastClr="000000"/>
              </a:solidFill>
              <a:effectLst/>
              <a:latin typeface="ＭＳ Ｐゴシック" panose="020B0600070205080204" pitchFamily="50" charset="-128"/>
              <a:ea typeface="ＭＳ Ｐゴシック" panose="020B0600070205080204" pitchFamily="50" charset="-128"/>
              <a:cs typeface="+mn-cs"/>
            </a:rPr>
            <a:t>ア・</a:t>
          </a:r>
          <a:r>
            <a:rPr lang="ja-JP" altLang="ja-JP" sz="1600" b="0">
              <a:effectLst/>
              <a:latin typeface="ＭＳ Ｐゴシック" panose="020B0600070205080204" pitchFamily="50" charset="-128"/>
              <a:ea typeface="ＭＳ Ｐゴシック" panose="020B0600070205080204" pitchFamily="50" charset="-128"/>
              <a:cs typeface="+mn-cs"/>
            </a:rPr>
            <a:t>第１号</a:t>
          </a:r>
          <a:r>
            <a:rPr lang="en-US" altLang="ja-JP" sz="1600" b="0">
              <a:effectLst/>
              <a:latin typeface="ＭＳ Ｐゴシック" panose="020B0600070205080204" pitchFamily="50" charset="-128"/>
              <a:ea typeface="ＭＳ Ｐゴシック" panose="020B0600070205080204" pitchFamily="50" charset="-128"/>
              <a:cs typeface="+mn-cs"/>
            </a:rPr>
            <a:t>-2</a:t>
          </a:r>
          <a:r>
            <a:rPr lang="ja-JP" altLang="ja-JP" sz="1600" b="0">
              <a:effectLst/>
              <a:latin typeface="ＭＳ Ｐゴシック" panose="020B0600070205080204" pitchFamily="50" charset="-128"/>
              <a:ea typeface="ＭＳ Ｐゴシック" panose="020B0600070205080204" pitchFamily="50" charset="-128"/>
              <a:cs typeface="+mn-cs"/>
            </a:rPr>
            <a:t>様式の助成対象額欄へ記入</a:t>
          </a:r>
          <a:endParaRPr lang="ja-JP" altLang="ja-JP" sz="1600" b="0">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9</xdr:col>
      <xdr:colOff>190499</xdr:colOff>
      <xdr:row>1</xdr:row>
      <xdr:rowOff>134470</xdr:rowOff>
    </xdr:from>
    <xdr:to>
      <xdr:col>12</xdr:col>
      <xdr:colOff>560294</xdr:colOff>
      <xdr:row>3</xdr:row>
      <xdr:rowOff>77447</xdr:rowOff>
    </xdr:to>
    <xdr:sp macro="" textlink="">
      <xdr:nvSpPr>
        <xdr:cNvPr id="5" name="吹き出し: 線 4">
          <a:extLst>
            <a:ext uri="{FF2B5EF4-FFF2-40B4-BE49-F238E27FC236}">
              <a16:creationId xmlns:a16="http://schemas.microsoft.com/office/drawing/2014/main" id="{3A0058F1-12B1-42FB-9C23-0B665C6C155C}"/>
            </a:ext>
          </a:extLst>
        </xdr:cNvPr>
        <xdr:cNvSpPr/>
      </xdr:nvSpPr>
      <xdr:spPr>
        <a:xfrm>
          <a:off x="7550149" y="1728320"/>
          <a:ext cx="2827245" cy="812927"/>
        </a:xfrm>
        <a:prstGeom prst="borderCallout1">
          <a:avLst>
            <a:gd name="adj1" fmla="val 100586"/>
            <a:gd name="adj2" fmla="val 50182"/>
            <a:gd name="adj3" fmla="val 202015"/>
            <a:gd name="adj4" fmla="val 64029"/>
          </a:avLst>
        </a:prstGeom>
        <a:solidFill>
          <a:srgbClr val="FFD5D5"/>
        </a:solidFill>
        <a:ln w="38100">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none">
              <a:solidFill>
                <a:sysClr val="windowText" lastClr="000000"/>
              </a:solidFill>
              <a:latin typeface="ＭＳ Ｐゴシック" panose="020B0600070205080204" pitchFamily="50" charset="-128"/>
              <a:ea typeface="ＭＳ Ｐゴシック" panose="020B0600070205080204" pitchFamily="50" charset="-128"/>
            </a:rPr>
            <a:t>記入例③を参照のうえ、</a:t>
          </a:r>
          <a:endParaRPr kumimoji="1" lang="en-US" altLang="ja-JP" sz="1600" b="1"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600" b="1" u="none">
              <a:solidFill>
                <a:sysClr val="windowText" lastClr="000000"/>
              </a:solidFill>
              <a:latin typeface="ＭＳ Ｐゴシック" panose="020B0600070205080204" pitchFamily="50" charset="-128"/>
              <a:ea typeface="ＭＳ Ｐゴシック" panose="020B0600070205080204" pitchFamily="50" charset="-128"/>
            </a:rPr>
            <a:t>確定した情報を記入</a:t>
          </a:r>
          <a:endParaRPr kumimoji="1" lang="en-US" altLang="ja-JP" sz="1600" b="1" u="none">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456265</xdr:colOff>
      <xdr:row>23</xdr:row>
      <xdr:rowOff>27268</xdr:rowOff>
    </xdr:from>
    <xdr:to>
      <xdr:col>14</xdr:col>
      <xdr:colOff>837266</xdr:colOff>
      <xdr:row>28</xdr:row>
      <xdr:rowOff>579530</xdr:rowOff>
    </xdr:to>
    <xdr:sp macro="" textlink="">
      <xdr:nvSpPr>
        <xdr:cNvPr id="2" name="四角形: メモ 1">
          <a:extLst>
            <a:ext uri="{FF2B5EF4-FFF2-40B4-BE49-F238E27FC236}">
              <a16:creationId xmlns:a16="http://schemas.microsoft.com/office/drawing/2014/main" id="{57C1E1FE-7922-45A0-BD64-56EDA220806E}"/>
            </a:ext>
          </a:extLst>
        </xdr:cNvPr>
        <xdr:cNvSpPr/>
      </xdr:nvSpPr>
      <xdr:spPr>
        <a:xfrm>
          <a:off x="8635065" y="8929968"/>
          <a:ext cx="3657601" cy="1828612"/>
        </a:xfrm>
        <a:prstGeom prst="foldedCorner">
          <a:avLst>
            <a:gd name="adj" fmla="val 14828"/>
          </a:avLst>
        </a:prstGeom>
        <a:solidFill>
          <a:srgbClr val="E5F5FF"/>
        </a:solidFill>
        <a:ln>
          <a:solidFill>
            <a:srgbClr val="41719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l"/>
          <a:r>
            <a:rPr kumimoji="1" lang="ja-JP" altLang="en-US" sz="2400" b="0">
              <a:solidFill>
                <a:srgbClr val="C00000"/>
              </a:solidFill>
              <a:latin typeface="HGS創英角ﾎﾟｯﾌﾟ体" panose="040B0A00000000000000" pitchFamily="50" charset="-128"/>
              <a:ea typeface="HGS創英角ﾎﾟｯﾌﾟ体" panose="040B0A00000000000000" pitchFamily="50" charset="-128"/>
            </a:rPr>
            <a:t>注）宿舎、入居者のいずれも未定の場合、交付申請は行えません。</a:t>
          </a:r>
          <a:endParaRPr kumimoji="1" lang="en-US" altLang="ja-JP" sz="2400" b="0">
            <a:solidFill>
              <a:srgbClr val="C00000"/>
            </a:solidFill>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4</xdr:col>
      <xdr:colOff>136152</xdr:colOff>
      <xdr:row>0</xdr:row>
      <xdr:rowOff>206751</xdr:rowOff>
    </xdr:from>
    <xdr:to>
      <xdr:col>6</xdr:col>
      <xdr:colOff>762001</xdr:colOff>
      <xdr:row>1</xdr:row>
      <xdr:rowOff>187452</xdr:rowOff>
    </xdr:to>
    <xdr:sp macro="" textlink="">
      <xdr:nvSpPr>
        <xdr:cNvPr id="3" name="角丸四角形 19">
          <a:extLst>
            <a:ext uri="{FF2B5EF4-FFF2-40B4-BE49-F238E27FC236}">
              <a16:creationId xmlns:a16="http://schemas.microsoft.com/office/drawing/2014/main" id="{974CE05C-37C1-4402-AE6C-932A50C4E822}"/>
            </a:ext>
          </a:extLst>
        </xdr:cNvPr>
        <xdr:cNvSpPr/>
      </xdr:nvSpPr>
      <xdr:spPr>
        <a:xfrm>
          <a:off x="3400052" y="206751"/>
          <a:ext cx="2264149" cy="710951"/>
        </a:xfrm>
        <a:prstGeom prst="roundRect">
          <a:avLst/>
        </a:prstGeom>
        <a:noFill/>
        <a:ln w="31750">
          <a:solidFill>
            <a:srgbClr val="C00000"/>
          </a:solidFill>
        </a:ln>
      </xdr:spPr>
      <xdr:style>
        <a:lnRef idx="1">
          <a:schemeClr val="accent4"/>
        </a:lnRef>
        <a:fillRef idx="2">
          <a:schemeClr val="accent4"/>
        </a:fillRef>
        <a:effectRef idx="1">
          <a:schemeClr val="accent4"/>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ja-JP"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記入例</a:t>
          </a:r>
          <a:r>
            <a:rPr lang="ja-JP" altLang="en-US"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 </a:t>
          </a:r>
          <a:r>
            <a:rPr lang="ja-JP" altLang="en-US" sz="2400" b="1" kern="100">
              <a:ln>
                <a:noFill/>
              </a:ln>
              <a:solidFill>
                <a:srgbClr val="000000"/>
              </a:solidFill>
              <a:effectLst>
                <a:outerShdw blurRad="38100" dist="19050" dir="2700000" algn="tl">
                  <a:schemeClr val="dk1">
                    <a:alpha val="40000"/>
                  </a:schemeClr>
                </a:outerShdw>
              </a:effectLst>
              <a:latin typeface="HG丸ｺﾞｼｯｸM-PRO" panose="020F0600000000000000" pitchFamily="50" charset="-128"/>
              <a:ea typeface="HG丸ｺﾞｼｯｸM-PRO" panose="020F0600000000000000" pitchFamily="50" charset="-128"/>
              <a:cs typeface="Times New Roman" panose="02020603050405020304" pitchFamily="18" charset="0"/>
            </a:rPr>
            <a:t>⑬</a:t>
          </a:r>
          <a:r>
            <a:rPr lang="en-US" altLang="ja-JP" sz="2400" b="1" kern="100">
              <a:ln>
                <a:noFill/>
              </a:ln>
              <a:solidFill>
                <a:srgbClr val="000000"/>
              </a:solidFill>
              <a:effectLst>
                <a:outerShdw blurRad="38100" dist="19050" dir="2700000" algn="tl">
                  <a:schemeClr val="dk1">
                    <a:alpha val="40000"/>
                  </a:schemeClr>
                </a:outerShdw>
              </a:effectLst>
              <a:latin typeface="HG丸ｺﾞｼｯｸM-PRO" panose="020F0600000000000000" pitchFamily="50" charset="-128"/>
              <a:ea typeface="HG丸ｺﾞｼｯｸM-PRO" panose="020F0600000000000000" pitchFamily="50" charset="-128"/>
              <a:cs typeface="Times New Roman" panose="02020603050405020304" pitchFamily="18" charset="0"/>
            </a:rPr>
            <a:t>-1</a:t>
          </a:r>
        </a:p>
      </xdr:txBody>
    </xdr:sp>
    <xdr:clientData/>
  </xdr:twoCellAnchor>
  <xdr:twoCellAnchor>
    <xdr:from>
      <xdr:col>4</xdr:col>
      <xdr:colOff>86472</xdr:colOff>
      <xdr:row>28</xdr:row>
      <xdr:rowOff>229162</xdr:rowOff>
    </xdr:from>
    <xdr:to>
      <xdr:col>6</xdr:col>
      <xdr:colOff>712321</xdr:colOff>
      <xdr:row>29</xdr:row>
      <xdr:rowOff>209863</xdr:rowOff>
    </xdr:to>
    <xdr:sp macro="" textlink="">
      <xdr:nvSpPr>
        <xdr:cNvPr id="4" name="角丸四角形 19">
          <a:extLst>
            <a:ext uri="{FF2B5EF4-FFF2-40B4-BE49-F238E27FC236}">
              <a16:creationId xmlns:a16="http://schemas.microsoft.com/office/drawing/2014/main" id="{C9C2E683-D2EB-45F1-B91B-12445446F4FB}"/>
            </a:ext>
          </a:extLst>
        </xdr:cNvPr>
        <xdr:cNvSpPr/>
      </xdr:nvSpPr>
      <xdr:spPr>
        <a:xfrm>
          <a:off x="3350372" y="10408212"/>
          <a:ext cx="2264149" cy="710951"/>
        </a:xfrm>
        <a:prstGeom prst="roundRect">
          <a:avLst/>
        </a:prstGeom>
        <a:noFill/>
        <a:ln w="31750">
          <a:solidFill>
            <a:srgbClr val="C00000"/>
          </a:solidFill>
        </a:ln>
      </xdr:spPr>
      <xdr:style>
        <a:lnRef idx="1">
          <a:schemeClr val="accent4"/>
        </a:lnRef>
        <a:fillRef idx="2">
          <a:schemeClr val="accent4"/>
        </a:fillRef>
        <a:effectRef idx="1">
          <a:schemeClr val="accent4"/>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ja-JP"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記入例</a:t>
          </a:r>
          <a:r>
            <a:rPr lang="ja-JP" altLang="en-US"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 </a:t>
          </a:r>
          <a:r>
            <a:rPr lang="ja-JP" altLang="en-US" sz="2400" b="1" kern="100">
              <a:ln>
                <a:noFill/>
              </a:ln>
              <a:solidFill>
                <a:srgbClr val="000000"/>
              </a:solidFill>
              <a:effectLst>
                <a:outerShdw blurRad="38100" dist="19050" dir="2700000" algn="tl">
                  <a:schemeClr val="dk1">
                    <a:alpha val="40000"/>
                  </a:schemeClr>
                </a:outerShdw>
              </a:effectLst>
              <a:latin typeface="HG丸ｺﾞｼｯｸM-PRO" panose="020F0600000000000000" pitchFamily="50" charset="-128"/>
              <a:ea typeface="HG丸ｺﾞｼｯｸM-PRO" panose="020F0600000000000000" pitchFamily="50" charset="-128"/>
              <a:cs typeface="Times New Roman" panose="02020603050405020304" pitchFamily="18" charset="0"/>
            </a:rPr>
            <a:t>⑬</a:t>
          </a:r>
          <a:r>
            <a:rPr lang="en-US" altLang="ja-JP" sz="2400" b="1" kern="100">
              <a:ln>
                <a:noFill/>
              </a:ln>
              <a:solidFill>
                <a:srgbClr val="000000"/>
              </a:solidFill>
              <a:effectLst>
                <a:outerShdw blurRad="38100" dist="19050" dir="2700000" algn="tl">
                  <a:schemeClr val="dk1">
                    <a:alpha val="40000"/>
                  </a:schemeClr>
                </a:outerShdw>
              </a:effectLst>
              <a:latin typeface="HG丸ｺﾞｼｯｸM-PRO" panose="020F0600000000000000" pitchFamily="50" charset="-128"/>
              <a:ea typeface="HG丸ｺﾞｼｯｸM-PRO" panose="020F0600000000000000" pitchFamily="50" charset="-128"/>
              <a:cs typeface="Times New Roman" panose="02020603050405020304" pitchFamily="18" charset="0"/>
            </a:rPr>
            <a:t>-2</a:t>
          </a:r>
        </a:p>
      </xdr:txBody>
    </xdr:sp>
    <xdr:clientData/>
  </xdr:twoCellAnchor>
  <xdr:twoCellAnchor>
    <xdr:from>
      <xdr:col>7</xdr:col>
      <xdr:colOff>1</xdr:colOff>
      <xdr:row>5</xdr:row>
      <xdr:rowOff>154515</xdr:rowOff>
    </xdr:from>
    <xdr:to>
      <xdr:col>14</xdr:col>
      <xdr:colOff>806823</xdr:colOff>
      <xdr:row>6</xdr:row>
      <xdr:rowOff>406401</xdr:rowOff>
    </xdr:to>
    <xdr:sp macro="" textlink="">
      <xdr:nvSpPr>
        <xdr:cNvPr id="5" name="正方形/長方形 4">
          <a:extLst>
            <a:ext uri="{FF2B5EF4-FFF2-40B4-BE49-F238E27FC236}">
              <a16:creationId xmlns:a16="http://schemas.microsoft.com/office/drawing/2014/main" id="{94DAD7FF-BE61-41B7-A5EF-77B6C9D41EC7}"/>
            </a:ext>
          </a:extLst>
        </xdr:cNvPr>
        <xdr:cNvSpPr/>
      </xdr:nvSpPr>
      <xdr:spPr>
        <a:xfrm>
          <a:off x="5721351" y="2199215"/>
          <a:ext cx="6540872" cy="423336"/>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050">
            <a:solidFill>
              <a:srgbClr val="FF0000"/>
            </a:solidFill>
          </a:endParaRPr>
        </a:p>
      </xdr:txBody>
    </xdr:sp>
    <xdr:clientData/>
  </xdr:twoCellAnchor>
  <xdr:twoCellAnchor>
    <xdr:from>
      <xdr:col>7</xdr:col>
      <xdr:colOff>9713</xdr:colOff>
      <xdr:row>8</xdr:row>
      <xdr:rowOff>1683</xdr:rowOff>
    </xdr:from>
    <xdr:to>
      <xdr:col>11</xdr:col>
      <xdr:colOff>784411</xdr:colOff>
      <xdr:row>9</xdr:row>
      <xdr:rowOff>410199</xdr:rowOff>
    </xdr:to>
    <xdr:sp macro="" textlink="">
      <xdr:nvSpPr>
        <xdr:cNvPr id="6" name="正方形/長方形 5">
          <a:extLst>
            <a:ext uri="{FF2B5EF4-FFF2-40B4-BE49-F238E27FC236}">
              <a16:creationId xmlns:a16="http://schemas.microsoft.com/office/drawing/2014/main" id="{9A51386D-71DB-4B6D-9A4D-C744677B0279}"/>
            </a:ext>
          </a:extLst>
        </xdr:cNvPr>
        <xdr:cNvSpPr/>
      </xdr:nvSpPr>
      <xdr:spPr>
        <a:xfrm>
          <a:off x="5731063" y="3106833"/>
          <a:ext cx="4051298" cy="853016"/>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668617</xdr:colOff>
      <xdr:row>7</xdr:row>
      <xdr:rowOff>354790</xdr:rowOff>
    </xdr:from>
    <xdr:to>
      <xdr:col>9</xdr:col>
      <xdr:colOff>361436</xdr:colOff>
      <xdr:row>8</xdr:row>
      <xdr:rowOff>374105</xdr:rowOff>
    </xdr:to>
    <xdr:sp macro="" textlink="">
      <xdr:nvSpPr>
        <xdr:cNvPr id="7" name="楕円 6">
          <a:extLst>
            <a:ext uri="{FF2B5EF4-FFF2-40B4-BE49-F238E27FC236}">
              <a16:creationId xmlns:a16="http://schemas.microsoft.com/office/drawing/2014/main" id="{DBB146AE-7007-46CF-B394-EA917C2F6FB7}"/>
            </a:ext>
          </a:extLst>
        </xdr:cNvPr>
        <xdr:cNvSpPr/>
      </xdr:nvSpPr>
      <xdr:spPr>
        <a:xfrm>
          <a:off x="7209117" y="3015440"/>
          <a:ext cx="511969" cy="463815"/>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ＭＳ Ｐゴシック" panose="020B0600070205080204" pitchFamily="50" charset="-128"/>
              <a:ea typeface="ＭＳ Ｐゴシック" panose="020B0600070205080204" pitchFamily="50" charset="-128"/>
            </a:rPr>
            <a:t>②</a:t>
          </a:r>
        </a:p>
      </xdr:txBody>
    </xdr:sp>
    <xdr:clientData/>
  </xdr:twoCellAnchor>
  <xdr:twoCellAnchor>
    <xdr:from>
      <xdr:col>3</xdr:col>
      <xdr:colOff>3736</xdr:colOff>
      <xdr:row>10</xdr:row>
      <xdr:rowOff>11206</xdr:rowOff>
    </xdr:from>
    <xdr:to>
      <xdr:col>5</xdr:col>
      <xdr:colOff>32373</xdr:colOff>
      <xdr:row>10</xdr:row>
      <xdr:rowOff>422898</xdr:rowOff>
    </xdr:to>
    <xdr:sp macro="" textlink="">
      <xdr:nvSpPr>
        <xdr:cNvPr id="8" name="正方形/長方形 7">
          <a:extLst>
            <a:ext uri="{FF2B5EF4-FFF2-40B4-BE49-F238E27FC236}">
              <a16:creationId xmlns:a16="http://schemas.microsoft.com/office/drawing/2014/main" id="{35759980-B463-446A-B2DB-F9539416C6CB}"/>
            </a:ext>
          </a:extLst>
        </xdr:cNvPr>
        <xdr:cNvSpPr/>
      </xdr:nvSpPr>
      <xdr:spPr>
        <a:xfrm>
          <a:off x="2448486" y="4005356"/>
          <a:ext cx="1666937" cy="411692"/>
        </a:xfrm>
        <a:prstGeom prst="rect">
          <a:avLst/>
        </a:prstGeom>
        <a:noFill/>
        <a:ln w="47625">
          <a:solidFill>
            <a:srgbClr val="00808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481852</xdr:colOff>
      <xdr:row>8</xdr:row>
      <xdr:rowOff>162049</xdr:rowOff>
    </xdr:from>
    <xdr:to>
      <xdr:col>5</xdr:col>
      <xdr:colOff>784411</xdr:colOff>
      <xdr:row>9</xdr:row>
      <xdr:rowOff>257735</xdr:rowOff>
    </xdr:to>
    <xdr:sp macro="" textlink="">
      <xdr:nvSpPr>
        <xdr:cNvPr id="9" name="線吹き出し 1 (枠付き) 17">
          <a:extLst>
            <a:ext uri="{FF2B5EF4-FFF2-40B4-BE49-F238E27FC236}">
              <a16:creationId xmlns:a16="http://schemas.microsoft.com/office/drawing/2014/main" id="{36963931-A715-4993-B0D1-125D109D086C}"/>
            </a:ext>
          </a:extLst>
        </xdr:cNvPr>
        <xdr:cNvSpPr/>
      </xdr:nvSpPr>
      <xdr:spPr>
        <a:xfrm>
          <a:off x="481852" y="3267199"/>
          <a:ext cx="4385609" cy="540186"/>
        </a:xfrm>
        <a:prstGeom prst="borderCallout1">
          <a:avLst>
            <a:gd name="adj1" fmla="val 98942"/>
            <a:gd name="adj2" fmla="val 15650"/>
            <a:gd name="adj3" fmla="val 166017"/>
            <a:gd name="adj4" fmla="val 49397"/>
          </a:avLst>
        </a:prstGeom>
        <a:solidFill>
          <a:srgbClr val="E9FFE7"/>
        </a:solidFill>
        <a:ln w="38100" cap="flat" cmpd="sng" algn="ctr">
          <a:solidFill>
            <a:srgbClr val="00808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altLang="en-US" sz="1600" b="0">
              <a:solidFill>
                <a:sysClr val="windowText" lastClr="000000"/>
              </a:solidFill>
              <a:effectLst/>
              <a:latin typeface="ＭＳ Ｐゴシック" panose="020B0600070205080204" pitchFamily="50" charset="-128"/>
              <a:ea typeface="ＭＳ Ｐゴシック" panose="020B0600070205080204" pitchFamily="50" charset="-128"/>
              <a:cs typeface="+mn-cs"/>
            </a:rPr>
            <a:t>ア・</a:t>
          </a:r>
          <a:r>
            <a:rPr lang="ja-JP" altLang="ja-JP" sz="1600" b="0">
              <a:solidFill>
                <a:sysClr val="windowText" lastClr="000000"/>
              </a:solidFill>
              <a:effectLst/>
              <a:latin typeface="ＭＳ Ｐゴシック" panose="020B0600070205080204" pitchFamily="50" charset="-128"/>
              <a:ea typeface="ＭＳ Ｐゴシック" panose="020B0600070205080204" pitchFamily="50" charset="-128"/>
              <a:cs typeface="+mn-cs"/>
            </a:rPr>
            <a:t>第１号</a:t>
          </a:r>
          <a:r>
            <a:rPr lang="en-US" altLang="ja-JP" sz="1600" b="0">
              <a:solidFill>
                <a:sysClr val="windowText" lastClr="000000"/>
              </a:solidFill>
              <a:effectLst/>
              <a:latin typeface="ＭＳ Ｐゴシック" panose="020B0600070205080204" pitchFamily="50" charset="-128"/>
              <a:ea typeface="ＭＳ Ｐゴシック" panose="020B0600070205080204" pitchFamily="50" charset="-128"/>
              <a:cs typeface="+mn-cs"/>
            </a:rPr>
            <a:t>-2</a:t>
          </a:r>
          <a:r>
            <a:rPr lang="ja-JP" altLang="ja-JP" sz="1600" b="0">
              <a:solidFill>
                <a:sysClr val="windowText" lastClr="000000"/>
              </a:solidFill>
              <a:effectLst/>
              <a:latin typeface="ＭＳ Ｐゴシック" panose="020B0600070205080204" pitchFamily="50" charset="-128"/>
              <a:ea typeface="ＭＳ Ｐゴシック" panose="020B0600070205080204" pitchFamily="50" charset="-128"/>
              <a:cs typeface="+mn-cs"/>
            </a:rPr>
            <a:t>様式の助成対象額欄へ記入</a:t>
          </a:r>
          <a:endParaRPr lang="ja-JP" altLang="ja-JP" sz="1600" b="0">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683558</xdr:colOff>
      <xdr:row>5</xdr:row>
      <xdr:rowOff>56029</xdr:rowOff>
    </xdr:from>
    <xdr:to>
      <xdr:col>9</xdr:col>
      <xdr:colOff>351538</xdr:colOff>
      <xdr:row>6</xdr:row>
      <xdr:rowOff>325297</xdr:rowOff>
    </xdr:to>
    <xdr:sp macro="" textlink="">
      <xdr:nvSpPr>
        <xdr:cNvPr id="10" name="楕円 9">
          <a:extLst>
            <a:ext uri="{FF2B5EF4-FFF2-40B4-BE49-F238E27FC236}">
              <a16:creationId xmlns:a16="http://schemas.microsoft.com/office/drawing/2014/main" id="{D77FD10A-2A38-4C67-8ECC-2F531FE942B9}"/>
            </a:ext>
          </a:extLst>
        </xdr:cNvPr>
        <xdr:cNvSpPr/>
      </xdr:nvSpPr>
      <xdr:spPr>
        <a:xfrm>
          <a:off x="7224058" y="2100729"/>
          <a:ext cx="487130" cy="440718"/>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ＭＳ Ｐゴシック" panose="020B0600070205080204" pitchFamily="50" charset="-128"/>
              <a:ea typeface="ＭＳ Ｐゴシック" panose="020B0600070205080204" pitchFamily="50" charset="-128"/>
            </a:rPr>
            <a:t>①</a:t>
          </a:r>
        </a:p>
      </xdr:txBody>
    </xdr:sp>
    <xdr:clientData/>
  </xdr:twoCellAnchor>
  <xdr:twoCellAnchor>
    <xdr:from>
      <xdr:col>2</xdr:col>
      <xdr:colOff>336177</xdr:colOff>
      <xdr:row>14</xdr:row>
      <xdr:rowOff>392206</xdr:rowOff>
    </xdr:from>
    <xdr:to>
      <xdr:col>11</xdr:col>
      <xdr:colOff>5042</xdr:colOff>
      <xdr:row>21</xdr:row>
      <xdr:rowOff>437029</xdr:rowOff>
    </xdr:to>
    <xdr:sp macro="" textlink="">
      <xdr:nvSpPr>
        <xdr:cNvPr id="11" name="線吹き出し 1 (枠付き) 17">
          <a:extLst>
            <a:ext uri="{FF2B5EF4-FFF2-40B4-BE49-F238E27FC236}">
              <a16:creationId xmlns:a16="http://schemas.microsoft.com/office/drawing/2014/main" id="{8E6C5372-76DD-415E-AA34-FA6970F3077E}"/>
            </a:ext>
          </a:extLst>
        </xdr:cNvPr>
        <xdr:cNvSpPr/>
      </xdr:nvSpPr>
      <xdr:spPr>
        <a:xfrm>
          <a:off x="1961777" y="5364256"/>
          <a:ext cx="7041215" cy="2946773"/>
        </a:xfrm>
        <a:prstGeom prst="borderCallout1">
          <a:avLst>
            <a:gd name="adj1" fmla="val 443"/>
            <a:gd name="adj2" fmla="val 100195"/>
            <a:gd name="adj3" fmla="val 622"/>
            <a:gd name="adj4" fmla="val 99495"/>
          </a:avLst>
        </a:prstGeom>
        <a:solidFill>
          <a:srgbClr val="FFEBEB"/>
        </a:solidFill>
        <a:ln w="38100" cap="flat" cmpd="sng" algn="ctr">
          <a:solidFill>
            <a:srgbClr val="9A3126"/>
          </a:solidFill>
          <a:prstDash val="solid"/>
          <a:miter lim="800000"/>
        </a:ln>
        <a:effectLst/>
      </xdr:spPr>
      <xdr:txBody>
        <a:bodyPr rot="0" spcFirstLastPara="0" vert="horz" wrap="square" lIns="144000" tIns="0" rIns="91440" bIns="0" numCol="1" spcCol="0" rtlCol="0" fromWordArt="0" anchor="ctr"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b="1" u="sng"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交付申請書</a:t>
          </a:r>
          <a:r>
            <a:rPr lang="en-US" altLang="ja-JP" sz="1600" b="1" u="sng"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ja-JP" altLang="en-US" sz="1600" b="1" u="sng"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宿舎別</a:t>
          </a:r>
          <a:r>
            <a:rPr lang="en-US" altLang="ja-JP" sz="1600" b="1" u="sng"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kumimoji="0" lang="ja-JP" altLang="en-US" sz="1600" b="1" i="0" u="sng"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記入時の注意点</a:t>
          </a:r>
          <a:endParaRPr kumimoji="0" lang="en-US" altLang="ja-JP" sz="1600" b="1" i="0" u="sng"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b="1" kern="100">
              <a:solidFill>
                <a:srgbClr val="FF00FF"/>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①</a:t>
          </a:r>
          <a:r>
            <a:rPr lang="ja-JP" altLang="en-US" sz="1600" b="1" kern="100">
              <a:solidFill>
                <a:schemeClr val="tx1"/>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確定した宿舎を記入</a:t>
          </a:r>
          <a:endParaRPr lang="en-US" altLang="ja-JP" sz="1600" b="1" kern="100">
            <a:solidFill>
              <a:schemeClr val="tx1"/>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l">
            <a:spcAft>
              <a:spcPts val="0"/>
            </a:spcAft>
          </a:pPr>
          <a:r>
            <a:rPr lang="ja-JP" altLang="en-US" sz="1600" b="1" kern="100">
              <a:solidFill>
                <a:srgbClr val="FF00FF"/>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②</a:t>
          </a:r>
          <a:r>
            <a:rPr lang="ja-JP" altLang="en-US" sz="1600" b="1" kern="100">
              <a:solidFill>
                <a:schemeClr val="tx1"/>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助成額については交付予定額を超えることができないので、</a:t>
          </a:r>
          <a:endParaRPr lang="en-US" altLang="ja-JP" sz="1600" b="1" kern="100">
            <a:solidFill>
              <a:schemeClr val="tx1"/>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l">
            <a:spcAft>
              <a:spcPts val="0"/>
            </a:spcAft>
          </a:pPr>
          <a:r>
            <a:rPr lang="ja-JP" altLang="en-US" sz="1600" b="1" kern="100">
              <a:solidFill>
                <a:schemeClr val="tx1"/>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助成期間開始日は余裕を持って想定すること</a:t>
          </a:r>
          <a:endParaRPr lang="en-US" altLang="ja-JP" sz="1600" b="1" kern="100">
            <a:solidFill>
              <a:schemeClr val="tx1"/>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l">
            <a:spcAft>
              <a:spcPts val="0"/>
            </a:spcAft>
          </a:pPr>
          <a:r>
            <a:rPr lang="ja-JP" altLang="en-US" sz="1600" b="1" kern="100">
              <a:solidFill>
                <a:schemeClr val="tx1"/>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a:t>
          </a:r>
          <a:r>
            <a:rPr lang="ja-JP" altLang="ja-JP" sz="1600" b="1" baseline="0">
              <a:effectLst/>
              <a:latin typeface="ＭＳ Ｐゴシック" panose="020B0600070205080204" pitchFamily="50" charset="-128"/>
              <a:ea typeface="ＭＳ Ｐゴシック" panose="020B0600070205080204" pitchFamily="50" charset="-128"/>
              <a:cs typeface="+mn-cs"/>
            </a:rPr>
            <a:t> </a:t>
          </a:r>
          <a:r>
            <a:rPr lang="ja-JP" altLang="en-US" sz="1600" b="1" kern="100">
              <a:solidFill>
                <a:schemeClr val="tx1"/>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（ただし、書類</a:t>
          </a:r>
          <a:r>
            <a:rPr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提出</a:t>
          </a:r>
          <a:r>
            <a:rPr lang="ja-JP" altLang="en-US" sz="1600" b="1" kern="100">
              <a:solidFill>
                <a:schemeClr val="tx1"/>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日以前の日付は不可）</a:t>
          </a:r>
          <a:endParaRPr lang="en-US" altLang="ja-JP" sz="1600" b="1" kern="100">
            <a:solidFill>
              <a:schemeClr val="tx1"/>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a:t>
          </a:r>
          <a:r>
            <a:rPr lang="en-US" altLang="ja-JP" sz="1600" b="1" kern="100" baseline="0">
              <a:solidFill>
                <a:schemeClr val="tx1"/>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a:t>
          </a:r>
          <a:r>
            <a:rPr lang="ja-JP" altLang="ja-JP" sz="1600" b="1" kern="100">
              <a:solidFill>
                <a:schemeClr val="tx1"/>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◇助成期間開始日の考え方については助成金の手引</a:t>
          </a:r>
          <a:r>
            <a:rPr lang="ja-JP" altLang="en-US" sz="1600" b="1" kern="100">
              <a:solidFill>
                <a:schemeClr val="tx1"/>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５ページ</a:t>
          </a:r>
          <a:r>
            <a:rPr lang="ja-JP" altLang="ja-JP" sz="1600" b="1" kern="100">
              <a:solidFill>
                <a:schemeClr val="tx1"/>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を参照</a:t>
          </a:r>
          <a:endParaRPr lang="en-US" altLang="ja-JP" sz="16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600" b="1" i="0" u="none" strike="noStrike" kern="1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600" b="1" i="0" u="sng"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a:t>
          </a:r>
          <a:r>
            <a:rPr kumimoji="0" lang="ja-JP" altLang="en-US" sz="1600" b="1" i="0" u="sng"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入居者確定後は、実績報告時に、</a:t>
          </a:r>
          <a:r>
            <a:rPr kumimoji="0" lang="en-US" altLang="ja-JP" sz="1600" b="1" i="0" u="sng"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A</a:t>
          </a:r>
          <a:r>
            <a:rPr kumimoji="0" lang="ja-JP" altLang="en-US" sz="1600" b="1" i="0" u="sng"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賃貸借契約書（写し）、  </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    </a:t>
          </a:r>
          <a:r>
            <a:rPr kumimoji="0" lang="en-US" altLang="ja-JP" sz="1600" b="1" i="0" u="sng"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B</a:t>
          </a:r>
          <a:r>
            <a:rPr kumimoji="0" lang="ja-JP" altLang="en-US" sz="1600" b="1" i="0" u="sng"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住民票（写し）、宿舎番号「他」の場合は</a:t>
          </a:r>
          <a:r>
            <a:rPr kumimoji="0" lang="en-US" altLang="ja-JP" sz="1600" b="1" i="0" u="sng"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C</a:t>
          </a:r>
          <a:r>
            <a:rPr kumimoji="0" lang="ja-JP" altLang="en-US" sz="1600" b="1" i="0" u="sng"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　の書類を揃えて提出すること</a:t>
          </a:r>
        </a:p>
      </xdr:txBody>
    </xdr:sp>
    <xdr:clientData/>
  </xdr:twoCellAnchor>
  <xdr:twoCellAnchor>
    <xdr:from>
      <xdr:col>7</xdr:col>
      <xdr:colOff>33618</xdr:colOff>
      <xdr:row>34</xdr:row>
      <xdr:rowOff>426506</xdr:rowOff>
    </xdr:from>
    <xdr:to>
      <xdr:col>12</xdr:col>
      <xdr:colOff>0</xdr:colOff>
      <xdr:row>35</xdr:row>
      <xdr:rowOff>426508</xdr:rowOff>
    </xdr:to>
    <xdr:sp macro="" textlink="">
      <xdr:nvSpPr>
        <xdr:cNvPr id="12" name="正方形/長方形 11">
          <a:extLst>
            <a:ext uri="{FF2B5EF4-FFF2-40B4-BE49-F238E27FC236}">
              <a16:creationId xmlns:a16="http://schemas.microsoft.com/office/drawing/2014/main" id="{75FEA611-B9EB-471F-B6AA-8551BC6CF012}"/>
            </a:ext>
          </a:extLst>
        </xdr:cNvPr>
        <xdr:cNvSpPr/>
      </xdr:nvSpPr>
      <xdr:spPr>
        <a:xfrm>
          <a:off x="5754968" y="12821706"/>
          <a:ext cx="4062132" cy="444502"/>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703293</xdr:colOff>
      <xdr:row>34</xdr:row>
      <xdr:rowOff>335990</xdr:rowOff>
    </xdr:from>
    <xdr:to>
      <xdr:col>9</xdr:col>
      <xdr:colOff>380237</xdr:colOff>
      <xdr:row>35</xdr:row>
      <xdr:rowOff>355304</xdr:rowOff>
    </xdr:to>
    <xdr:sp macro="" textlink="">
      <xdr:nvSpPr>
        <xdr:cNvPr id="13" name="楕円 12">
          <a:extLst>
            <a:ext uri="{FF2B5EF4-FFF2-40B4-BE49-F238E27FC236}">
              <a16:creationId xmlns:a16="http://schemas.microsoft.com/office/drawing/2014/main" id="{6DCB8217-D667-41DB-B721-85B07E9B56D2}"/>
            </a:ext>
          </a:extLst>
        </xdr:cNvPr>
        <xdr:cNvSpPr/>
      </xdr:nvSpPr>
      <xdr:spPr>
        <a:xfrm>
          <a:off x="7243793" y="12731190"/>
          <a:ext cx="496094" cy="463814"/>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ＭＳ Ｐゴシック" panose="020B0600070205080204" pitchFamily="50" charset="-128"/>
              <a:ea typeface="ＭＳ Ｐゴシック" panose="020B0600070205080204" pitchFamily="50" charset="-128"/>
            </a:rPr>
            <a:t>①</a:t>
          </a:r>
        </a:p>
      </xdr:txBody>
    </xdr:sp>
    <xdr:clientData/>
  </xdr:twoCellAnchor>
  <xdr:twoCellAnchor>
    <xdr:from>
      <xdr:col>8</xdr:col>
      <xdr:colOff>703666</xdr:colOff>
      <xdr:row>35</xdr:row>
      <xdr:rowOff>398555</xdr:rowOff>
    </xdr:from>
    <xdr:to>
      <xdr:col>9</xdr:col>
      <xdr:colOff>380672</xdr:colOff>
      <xdr:row>36</xdr:row>
      <xdr:rowOff>408345</xdr:rowOff>
    </xdr:to>
    <xdr:sp macro="" textlink="">
      <xdr:nvSpPr>
        <xdr:cNvPr id="14" name="楕円 13">
          <a:extLst>
            <a:ext uri="{FF2B5EF4-FFF2-40B4-BE49-F238E27FC236}">
              <a16:creationId xmlns:a16="http://schemas.microsoft.com/office/drawing/2014/main" id="{FF18058C-C373-43A0-8A4C-7B02E5125E2D}"/>
            </a:ext>
          </a:extLst>
        </xdr:cNvPr>
        <xdr:cNvSpPr/>
      </xdr:nvSpPr>
      <xdr:spPr>
        <a:xfrm>
          <a:off x="7244166" y="13238255"/>
          <a:ext cx="496156" cy="454290"/>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ＭＳ Ｐゴシック" panose="020B0600070205080204" pitchFamily="50" charset="-128"/>
              <a:ea typeface="ＭＳ Ｐゴシック" panose="020B0600070205080204" pitchFamily="50" charset="-128"/>
            </a:rPr>
            <a:t>②</a:t>
          </a:r>
        </a:p>
      </xdr:txBody>
    </xdr:sp>
    <xdr:clientData/>
  </xdr:twoCellAnchor>
  <xdr:twoCellAnchor>
    <xdr:from>
      <xdr:col>7</xdr:col>
      <xdr:colOff>22412</xdr:colOff>
      <xdr:row>36</xdr:row>
      <xdr:rowOff>45509</xdr:rowOff>
    </xdr:from>
    <xdr:to>
      <xdr:col>12</xdr:col>
      <xdr:colOff>1122</xdr:colOff>
      <xdr:row>37</xdr:row>
      <xdr:rowOff>426508</xdr:rowOff>
    </xdr:to>
    <xdr:sp macro="" textlink="">
      <xdr:nvSpPr>
        <xdr:cNvPr id="15" name="正方形/長方形 14">
          <a:extLst>
            <a:ext uri="{FF2B5EF4-FFF2-40B4-BE49-F238E27FC236}">
              <a16:creationId xmlns:a16="http://schemas.microsoft.com/office/drawing/2014/main" id="{35A54C21-CFCF-48F3-8FD7-67A829179C10}"/>
            </a:ext>
          </a:extLst>
        </xdr:cNvPr>
        <xdr:cNvSpPr/>
      </xdr:nvSpPr>
      <xdr:spPr>
        <a:xfrm>
          <a:off x="5743762" y="13329709"/>
          <a:ext cx="4074460" cy="825499"/>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414618</xdr:colOff>
      <xdr:row>43</xdr:row>
      <xdr:rowOff>201706</xdr:rowOff>
    </xdr:from>
    <xdr:to>
      <xdr:col>10</xdr:col>
      <xdr:colOff>795618</xdr:colOff>
      <xdr:row>50</xdr:row>
      <xdr:rowOff>145676</xdr:rowOff>
    </xdr:to>
    <xdr:sp macro="" textlink="">
      <xdr:nvSpPr>
        <xdr:cNvPr id="16" name="線吹き出し 1 (枠付き) 17">
          <a:extLst>
            <a:ext uri="{FF2B5EF4-FFF2-40B4-BE49-F238E27FC236}">
              <a16:creationId xmlns:a16="http://schemas.microsoft.com/office/drawing/2014/main" id="{48B4EEBF-C95D-439B-9659-A2C08DC8EDAA}"/>
            </a:ext>
          </a:extLst>
        </xdr:cNvPr>
        <xdr:cNvSpPr/>
      </xdr:nvSpPr>
      <xdr:spPr>
        <a:xfrm>
          <a:off x="2040218" y="15835406"/>
          <a:ext cx="6934200" cy="2877670"/>
        </a:xfrm>
        <a:prstGeom prst="borderCallout1">
          <a:avLst>
            <a:gd name="adj1" fmla="val -736"/>
            <a:gd name="adj2" fmla="val 99802"/>
            <a:gd name="adj3" fmla="val 53"/>
            <a:gd name="adj4" fmla="val 99548"/>
          </a:avLst>
        </a:prstGeom>
        <a:solidFill>
          <a:srgbClr val="FFEBEB"/>
        </a:solidFill>
        <a:ln w="38100" cap="flat" cmpd="sng" algn="ctr">
          <a:solidFill>
            <a:srgbClr val="9A3126"/>
          </a:solidFill>
          <a:prstDash val="solid"/>
          <a:miter lim="800000"/>
        </a:ln>
        <a:effectLst/>
      </xdr:spPr>
      <xdr:txBody>
        <a:bodyPr rot="0" spcFirstLastPara="0" vert="horz" wrap="square" lIns="144000" tIns="0" rIns="91440" bIns="0" numCol="1" spcCol="0" rtlCol="0" fromWordArt="0" anchor="ctr"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b="1" u="sng"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交付申請書</a:t>
          </a:r>
          <a:r>
            <a:rPr lang="en-US" altLang="ja-JP" sz="1600" b="1" u="sng"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ja-JP" altLang="en-US" sz="1600" b="1" u="sng"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宿舎別</a:t>
          </a:r>
          <a:r>
            <a:rPr lang="en-US" altLang="ja-JP" sz="1600" b="1" u="sng"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ja-JP" altLang="en-US" sz="1600" b="1" u="sng" kern="100" noProof="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記入時の注意点</a:t>
          </a:r>
          <a:endParaRPr lang="en-US" altLang="ja-JP" sz="1600" b="1" u="sng" kern="100" noProof="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b="1" u="none" kern="100">
              <a:solidFill>
                <a:srgbClr val="FF00FF"/>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①</a:t>
          </a:r>
          <a:r>
            <a:rPr lang="ja-JP" altLang="en-US" sz="1600" b="1" u="none"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確定した入居者を記入</a:t>
          </a:r>
          <a:endParaRPr lang="en-US" altLang="ja-JP" sz="1600" b="1" u="none"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marL="0" indent="0" algn="l">
            <a:spcAft>
              <a:spcPts val="0"/>
            </a:spcAft>
          </a:pPr>
          <a:r>
            <a:rPr lang="ja-JP" altLang="en-US" sz="1600" b="1" u="none" kern="100">
              <a:solidFill>
                <a:srgbClr val="FF00FF"/>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②</a:t>
          </a:r>
          <a:r>
            <a:rPr lang="ja-JP" altLang="en-US" sz="1600" b="1" u="none"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助成額については交付予定額を超えることができないので、</a:t>
          </a:r>
          <a:endParaRPr lang="en-US" altLang="ja-JP" sz="1600" b="1" u="none"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marL="0" indent="0" algn="l">
            <a:spcAft>
              <a:spcPts val="0"/>
            </a:spcAft>
          </a:pPr>
          <a:r>
            <a:rPr lang="ja-JP" altLang="en-US" sz="1600" b="1" u="none"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助成期間開始日は余裕を持って想定すること</a:t>
          </a:r>
          <a:endParaRPr lang="en-US" altLang="ja-JP" sz="1600" b="1" u="none"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marL="0" indent="0" algn="l">
            <a:spcAft>
              <a:spcPts val="0"/>
            </a:spcAft>
          </a:pPr>
          <a:r>
            <a:rPr lang="ja-JP" altLang="en-US" sz="1600" b="1" u="none"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（ただし、書類提出日以前の日付は不可）</a:t>
          </a:r>
        </a:p>
        <a:p>
          <a:pPr marL="0" indent="0" algn="l">
            <a:spcAft>
              <a:spcPts val="0"/>
            </a:spcAft>
          </a:pPr>
          <a:r>
            <a:rPr lang="ja-JP" altLang="en-US" sz="1600" b="1" u="none"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◇助成期間開始日の考え方については助成金の手引５ページを参照</a:t>
          </a: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600" b="1" u="sng" kern="100" noProof="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600" b="1" u="sng" kern="100" noProof="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ja-JP" altLang="en-US" sz="1600" b="1" u="sng" kern="100" noProof="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宿舎確定後は、実績報告書提出時に、</a:t>
          </a:r>
          <a:r>
            <a:rPr lang="en-US" altLang="ja-JP" sz="1600" b="1" u="sng" kern="100" noProof="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A</a:t>
          </a:r>
          <a:r>
            <a:rPr lang="ja-JP" altLang="en-US" sz="1600" b="1" u="sng" kern="100" noProof="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賃貸借契約書（写し）、  </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b="1" u="none" kern="100" noProof="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a:t>
          </a:r>
          <a:r>
            <a:rPr lang="en-US" altLang="ja-JP" sz="1600" b="1" u="sng" kern="100" noProof="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B</a:t>
          </a:r>
          <a:r>
            <a:rPr lang="ja-JP" altLang="en-US" sz="1600" b="1" u="sng" kern="100" noProof="0">
              <a:solidFill>
                <a:sysClr val="windowText" lastClr="000000"/>
              </a:solidFill>
              <a:effectLst/>
              <a:latin typeface="ＭＳ Ｐゴシック" panose="020B0600070205080204" pitchFamily="50" charset="-128"/>
              <a:ea typeface="+mn-ea"/>
              <a:cs typeface="Times New Roman" panose="02020603050405020304" pitchFamily="18" charset="0"/>
            </a:rPr>
            <a:t>住民票（写し）、宿舎番号「他」の場合は</a:t>
          </a:r>
          <a:r>
            <a:rPr lang="en-US" altLang="ja-JP" sz="1600" b="1" u="sng" kern="100" noProof="0">
              <a:solidFill>
                <a:sysClr val="windowText" lastClr="000000"/>
              </a:solidFill>
              <a:effectLst/>
              <a:latin typeface="ＭＳ Ｐゴシック" panose="020B0600070205080204" pitchFamily="50" charset="-128"/>
              <a:ea typeface="+mn-ea"/>
              <a:cs typeface="Times New Roman" panose="02020603050405020304" pitchFamily="18" charset="0"/>
            </a:rPr>
            <a:t>C</a:t>
          </a:r>
          <a:r>
            <a:rPr lang="ja-JP" altLang="en-US" sz="1600" b="1" u="sng" kern="100" noProof="0">
              <a:solidFill>
                <a:sysClr val="windowText" lastClr="000000"/>
              </a:solidFill>
              <a:effectLst/>
              <a:latin typeface="ＭＳ Ｐゴシック" panose="020B0600070205080204" pitchFamily="50" charset="-128"/>
              <a:ea typeface="+mn-ea"/>
              <a:cs typeface="Times New Roman" panose="02020603050405020304" pitchFamily="18" charset="0"/>
            </a:rPr>
            <a:t>　の書類を揃えて提出すること</a:t>
          </a:r>
        </a:p>
      </xdr:txBody>
    </xdr:sp>
    <xdr:clientData/>
  </xdr:twoCellAnchor>
  <xdr:twoCellAnchor>
    <xdr:from>
      <xdr:col>3</xdr:col>
      <xdr:colOff>104588</xdr:colOff>
      <xdr:row>38</xdr:row>
      <xdr:rowOff>0</xdr:rowOff>
    </xdr:from>
    <xdr:to>
      <xdr:col>5</xdr:col>
      <xdr:colOff>22412</xdr:colOff>
      <xdr:row>38</xdr:row>
      <xdr:rowOff>411692</xdr:rowOff>
    </xdr:to>
    <xdr:sp macro="" textlink="">
      <xdr:nvSpPr>
        <xdr:cNvPr id="17" name="正方形/長方形 16">
          <a:extLst>
            <a:ext uri="{FF2B5EF4-FFF2-40B4-BE49-F238E27FC236}">
              <a16:creationId xmlns:a16="http://schemas.microsoft.com/office/drawing/2014/main" id="{C3D3EB35-596C-4FD1-87FD-2292EBA7005C}"/>
            </a:ext>
          </a:extLst>
        </xdr:cNvPr>
        <xdr:cNvSpPr/>
      </xdr:nvSpPr>
      <xdr:spPr>
        <a:xfrm>
          <a:off x="2549338" y="14173200"/>
          <a:ext cx="1556124" cy="411692"/>
        </a:xfrm>
        <a:prstGeom prst="rect">
          <a:avLst/>
        </a:prstGeom>
        <a:noFill/>
        <a:ln w="47625">
          <a:solidFill>
            <a:srgbClr val="00808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235323</xdr:colOff>
      <xdr:row>36</xdr:row>
      <xdr:rowOff>179293</xdr:rowOff>
    </xdr:from>
    <xdr:to>
      <xdr:col>5</xdr:col>
      <xdr:colOff>268940</xdr:colOff>
      <xdr:row>37</xdr:row>
      <xdr:rowOff>246528</xdr:rowOff>
    </xdr:to>
    <xdr:sp macro="" textlink="">
      <xdr:nvSpPr>
        <xdr:cNvPr id="18" name="線吹き出し 1 (枠付き) 17">
          <a:extLst>
            <a:ext uri="{FF2B5EF4-FFF2-40B4-BE49-F238E27FC236}">
              <a16:creationId xmlns:a16="http://schemas.microsoft.com/office/drawing/2014/main" id="{9A8DB7DB-6356-494F-A64D-33222EC21D74}"/>
            </a:ext>
          </a:extLst>
        </xdr:cNvPr>
        <xdr:cNvSpPr/>
      </xdr:nvSpPr>
      <xdr:spPr>
        <a:xfrm>
          <a:off x="235323" y="13463493"/>
          <a:ext cx="4116667" cy="511735"/>
        </a:xfrm>
        <a:prstGeom prst="borderCallout1">
          <a:avLst>
            <a:gd name="adj1" fmla="val 104195"/>
            <a:gd name="adj2" fmla="val 50064"/>
            <a:gd name="adj3" fmla="val 166700"/>
            <a:gd name="adj4" fmla="val 55478"/>
          </a:avLst>
        </a:prstGeom>
        <a:solidFill>
          <a:srgbClr val="E9FFE7"/>
        </a:solidFill>
        <a:ln w="38100" cap="flat" cmpd="sng" algn="ctr">
          <a:solidFill>
            <a:srgbClr val="00808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altLang="en-US" sz="1600" b="0">
              <a:solidFill>
                <a:sysClr val="windowText" lastClr="000000"/>
              </a:solidFill>
              <a:effectLst/>
              <a:latin typeface="MS UI Gothic" panose="020B0600070205080204" pitchFamily="50" charset="-128"/>
              <a:ea typeface="MS UI Gothic" panose="020B0600070205080204" pitchFamily="50" charset="-128"/>
              <a:cs typeface="+mn-cs"/>
            </a:rPr>
            <a:t>ア・</a:t>
          </a:r>
          <a:r>
            <a:rPr lang="ja-JP" altLang="ja-JP" sz="1600" b="0">
              <a:effectLst/>
              <a:latin typeface="MS UI Gothic" panose="020B0600070205080204" pitchFamily="50" charset="-128"/>
              <a:ea typeface="MS UI Gothic" panose="020B0600070205080204" pitchFamily="50" charset="-128"/>
              <a:cs typeface="+mn-cs"/>
            </a:rPr>
            <a:t>第１号</a:t>
          </a:r>
          <a:r>
            <a:rPr lang="en-US" altLang="ja-JP" sz="1600" b="0">
              <a:effectLst/>
              <a:latin typeface="MS UI Gothic" panose="020B0600070205080204" pitchFamily="50" charset="-128"/>
              <a:ea typeface="MS UI Gothic" panose="020B0600070205080204" pitchFamily="50" charset="-128"/>
              <a:cs typeface="+mn-cs"/>
            </a:rPr>
            <a:t>-2</a:t>
          </a:r>
          <a:r>
            <a:rPr lang="ja-JP" altLang="ja-JP" sz="1600" b="0">
              <a:effectLst/>
              <a:latin typeface="MS UI Gothic" panose="020B0600070205080204" pitchFamily="50" charset="-128"/>
              <a:ea typeface="MS UI Gothic" panose="020B0600070205080204" pitchFamily="50" charset="-128"/>
              <a:cs typeface="+mn-cs"/>
            </a:rPr>
            <a:t>様式の助成対象額欄へ記入</a:t>
          </a:r>
          <a:endParaRPr lang="ja-JP" altLang="ja-JP" sz="1600" b="0">
            <a:effectLst/>
            <a:latin typeface="MS UI Gothic" panose="020B0600070205080204" pitchFamily="50" charset="-128"/>
            <a:ea typeface="MS UI Gothic" panose="020B0600070205080204" pitchFamily="50"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8</xdr:col>
      <xdr:colOff>856004</xdr:colOff>
      <xdr:row>7</xdr:row>
      <xdr:rowOff>21168</xdr:rowOff>
    </xdr:from>
    <xdr:to>
      <xdr:col>14</xdr:col>
      <xdr:colOff>834838</xdr:colOff>
      <xdr:row>11</xdr:row>
      <xdr:rowOff>33618</xdr:rowOff>
    </xdr:to>
    <xdr:sp macro="" textlink="">
      <xdr:nvSpPr>
        <xdr:cNvPr id="2" name="正方形/長方形 1">
          <a:extLst>
            <a:ext uri="{FF2B5EF4-FFF2-40B4-BE49-F238E27FC236}">
              <a16:creationId xmlns:a16="http://schemas.microsoft.com/office/drawing/2014/main" id="{D254091A-0B20-4543-8755-1E492E2C7F67}"/>
            </a:ext>
          </a:extLst>
        </xdr:cNvPr>
        <xdr:cNvSpPr/>
      </xdr:nvSpPr>
      <xdr:spPr>
        <a:xfrm>
          <a:off x="7358404" y="2808818"/>
          <a:ext cx="4919134" cy="1790450"/>
        </a:xfrm>
        <a:prstGeom prst="rect">
          <a:avLst/>
        </a:prstGeom>
        <a:noFill/>
        <a:ln w="53975" cmpd="thickThin">
          <a:solidFill>
            <a:srgbClr val="0000CC"/>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19299</xdr:colOff>
      <xdr:row>13</xdr:row>
      <xdr:rowOff>123266</xdr:rowOff>
    </xdr:from>
    <xdr:to>
      <xdr:col>14</xdr:col>
      <xdr:colOff>60137</xdr:colOff>
      <xdr:row>17</xdr:row>
      <xdr:rowOff>30445</xdr:rowOff>
    </xdr:to>
    <xdr:sp macro="" textlink="">
      <xdr:nvSpPr>
        <xdr:cNvPr id="3" name="正方形/長方形 2">
          <a:extLst>
            <a:ext uri="{FF2B5EF4-FFF2-40B4-BE49-F238E27FC236}">
              <a16:creationId xmlns:a16="http://schemas.microsoft.com/office/drawing/2014/main" id="{473AD1F2-0FF4-48ED-B4D5-638352836B0C}"/>
            </a:ext>
          </a:extLst>
        </xdr:cNvPr>
        <xdr:cNvSpPr/>
      </xdr:nvSpPr>
      <xdr:spPr>
        <a:xfrm>
          <a:off x="9017249" y="5311216"/>
          <a:ext cx="2498288" cy="1227979"/>
        </a:xfrm>
        <a:prstGeom prst="rect">
          <a:avLst/>
        </a:prstGeom>
        <a:noFill/>
        <a:ln w="53975" cmpd="thickThin">
          <a:solidFill>
            <a:srgbClr val="0000CC"/>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504265</xdr:colOff>
      <xdr:row>15</xdr:row>
      <xdr:rowOff>44575</xdr:rowOff>
    </xdr:from>
    <xdr:to>
      <xdr:col>10</xdr:col>
      <xdr:colOff>125629</xdr:colOff>
      <xdr:row>18</xdr:row>
      <xdr:rowOff>44824</xdr:rowOff>
    </xdr:to>
    <xdr:sp macro="" textlink="">
      <xdr:nvSpPr>
        <xdr:cNvPr id="4" name="吹き出し: 四角形 3">
          <a:extLst>
            <a:ext uri="{FF2B5EF4-FFF2-40B4-BE49-F238E27FC236}">
              <a16:creationId xmlns:a16="http://schemas.microsoft.com/office/drawing/2014/main" id="{12138CF2-4A44-4534-86E8-F8BF64F6ECE7}"/>
            </a:ext>
          </a:extLst>
        </xdr:cNvPr>
        <xdr:cNvSpPr/>
      </xdr:nvSpPr>
      <xdr:spPr>
        <a:xfrm>
          <a:off x="5406465" y="5588125"/>
          <a:ext cx="2897964" cy="1136899"/>
        </a:xfrm>
        <a:prstGeom prst="wedgeRectCallout">
          <a:avLst>
            <a:gd name="adj1" fmla="val 41814"/>
            <a:gd name="adj2" fmla="val -135125"/>
          </a:avLst>
        </a:prstGeom>
        <a:solidFill>
          <a:srgbClr val="FFEBFF"/>
        </a:solidFill>
        <a:ln w="31750">
          <a:solidFill>
            <a:schemeClr val="accent1">
              <a:lumMod val="75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2300"/>
            </a:lnSpc>
          </a:pP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交付申請時より変更となった</a:t>
          </a:r>
          <a:endPar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2300"/>
            </a:lnSpc>
          </a:pP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　　　　　　　　枠内をそれぞれ</a:t>
          </a:r>
          <a:endPar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2300"/>
            </a:lnSpc>
          </a:pP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訂正して記入</a:t>
          </a:r>
          <a:endPar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1600"/>
            </a:lnSpc>
          </a:pPr>
          <a:endParaRPr kumimoji="1" lang="en-US" altLang="ja-JP" sz="1400" b="1">
            <a:solidFill>
              <a:srgbClr val="660033"/>
            </a:solidFill>
          </a:endParaRPr>
        </a:p>
      </xdr:txBody>
    </xdr:sp>
    <xdr:clientData/>
  </xdr:twoCellAnchor>
  <xdr:twoCellAnchor>
    <xdr:from>
      <xdr:col>6</xdr:col>
      <xdr:colOff>713252</xdr:colOff>
      <xdr:row>15</xdr:row>
      <xdr:rowOff>427153</xdr:rowOff>
    </xdr:from>
    <xdr:to>
      <xdr:col>7</xdr:col>
      <xdr:colOff>747681</xdr:colOff>
      <xdr:row>16</xdr:row>
      <xdr:rowOff>166844</xdr:rowOff>
    </xdr:to>
    <xdr:sp macro="" textlink="">
      <xdr:nvSpPr>
        <xdr:cNvPr id="5" name="正方形/長方形 4">
          <a:extLst>
            <a:ext uri="{FF2B5EF4-FFF2-40B4-BE49-F238E27FC236}">
              <a16:creationId xmlns:a16="http://schemas.microsoft.com/office/drawing/2014/main" id="{DCFD5999-3D7F-4AB0-AB37-AACA7644B587}"/>
            </a:ext>
          </a:extLst>
        </xdr:cNvPr>
        <xdr:cNvSpPr/>
      </xdr:nvSpPr>
      <xdr:spPr>
        <a:xfrm>
          <a:off x="5615452" y="5970703"/>
          <a:ext cx="853579" cy="222291"/>
        </a:xfrm>
        <a:prstGeom prst="rect">
          <a:avLst/>
        </a:prstGeom>
        <a:solidFill>
          <a:schemeClr val="bg1"/>
        </a:solidFill>
        <a:ln w="53975" cmpd="thickThin">
          <a:solidFill>
            <a:srgbClr val="0000CC"/>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0</xdr:colOff>
      <xdr:row>11</xdr:row>
      <xdr:rowOff>17245</xdr:rowOff>
    </xdr:from>
    <xdr:to>
      <xdr:col>5</xdr:col>
      <xdr:colOff>28637</xdr:colOff>
      <xdr:row>11</xdr:row>
      <xdr:rowOff>428937</xdr:rowOff>
    </xdr:to>
    <xdr:sp macro="" textlink="">
      <xdr:nvSpPr>
        <xdr:cNvPr id="6" name="正方形/長方形 5">
          <a:extLst>
            <a:ext uri="{FF2B5EF4-FFF2-40B4-BE49-F238E27FC236}">
              <a16:creationId xmlns:a16="http://schemas.microsoft.com/office/drawing/2014/main" id="{31640173-61E7-4181-B901-D87B30ED6038}"/>
            </a:ext>
          </a:extLst>
        </xdr:cNvPr>
        <xdr:cNvSpPr/>
      </xdr:nvSpPr>
      <xdr:spPr>
        <a:xfrm>
          <a:off x="2444750" y="4582895"/>
          <a:ext cx="1666937" cy="411692"/>
        </a:xfrm>
        <a:prstGeom prst="rect">
          <a:avLst/>
        </a:prstGeom>
        <a:noFill/>
        <a:ln w="47625">
          <a:solidFill>
            <a:srgbClr val="00808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317500</xdr:colOff>
      <xdr:row>9</xdr:row>
      <xdr:rowOff>190500</xdr:rowOff>
    </xdr:from>
    <xdr:to>
      <xdr:col>6</xdr:col>
      <xdr:colOff>134471</xdr:colOff>
      <xdr:row>10</xdr:row>
      <xdr:rowOff>268941</xdr:rowOff>
    </xdr:to>
    <xdr:sp macro="" textlink="">
      <xdr:nvSpPr>
        <xdr:cNvPr id="7" name="線吹き出し 1 (枠付き) 17">
          <a:extLst>
            <a:ext uri="{FF2B5EF4-FFF2-40B4-BE49-F238E27FC236}">
              <a16:creationId xmlns:a16="http://schemas.microsoft.com/office/drawing/2014/main" id="{D3B1914B-7708-48F7-8806-8B2BEC747F28}"/>
            </a:ext>
          </a:extLst>
        </xdr:cNvPr>
        <xdr:cNvSpPr/>
      </xdr:nvSpPr>
      <xdr:spPr>
        <a:xfrm>
          <a:off x="984250" y="3867150"/>
          <a:ext cx="4052421" cy="522941"/>
        </a:xfrm>
        <a:prstGeom prst="borderCallout1">
          <a:avLst>
            <a:gd name="adj1" fmla="val 99383"/>
            <a:gd name="adj2" fmla="val 13373"/>
            <a:gd name="adj3" fmla="val 143668"/>
            <a:gd name="adj4" fmla="val 36600"/>
          </a:avLst>
        </a:prstGeom>
        <a:solidFill>
          <a:srgbClr val="E9FFE7"/>
        </a:solidFill>
        <a:ln w="38100" cap="flat" cmpd="sng" algn="ctr">
          <a:solidFill>
            <a:srgbClr val="00808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altLang="en-US" sz="1600" b="0">
              <a:solidFill>
                <a:sysClr val="windowText" lastClr="000000"/>
              </a:solidFill>
              <a:effectLst/>
              <a:latin typeface="ＭＳ Ｐゴシック" panose="020B0600070205080204" pitchFamily="50" charset="-128"/>
              <a:ea typeface="ＭＳ Ｐゴシック" panose="020B0600070205080204" pitchFamily="50" charset="-128"/>
              <a:cs typeface="+mn-cs"/>
            </a:rPr>
            <a:t>ア・</a:t>
          </a:r>
          <a:r>
            <a:rPr lang="ja-JP" altLang="ja-JP" sz="1600" b="0">
              <a:effectLst/>
              <a:latin typeface="ＭＳ Ｐゴシック" panose="020B0600070205080204" pitchFamily="50" charset="-128"/>
              <a:ea typeface="ＭＳ Ｐゴシック" panose="020B0600070205080204" pitchFamily="50" charset="-128"/>
              <a:cs typeface="+mn-cs"/>
            </a:rPr>
            <a:t>第</a:t>
          </a:r>
          <a:r>
            <a:rPr lang="en-US" altLang="ja-JP" sz="1600" b="0">
              <a:effectLst/>
              <a:latin typeface="ＭＳ Ｐゴシック" panose="020B0600070205080204" pitchFamily="50" charset="-128"/>
              <a:ea typeface="ＭＳ Ｐゴシック" panose="020B0600070205080204" pitchFamily="50" charset="-128"/>
              <a:cs typeface="+mn-cs"/>
            </a:rPr>
            <a:t>4</a:t>
          </a:r>
          <a:r>
            <a:rPr lang="ja-JP" altLang="ja-JP" sz="1600" b="0">
              <a:effectLst/>
              <a:latin typeface="ＭＳ Ｐゴシック" panose="020B0600070205080204" pitchFamily="50" charset="-128"/>
              <a:ea typeface="ＭＳ Ｐゴシック" panose="020B0600070205080204" pitchFamily="50" charset="-128"/>
              <a:cs typeface="+mn-cs"/>
            </a:rPr>
            <a:t>号</a:t>
          </a:r>
          <a:r>
            <a:rPr lang="en-US" altLang="ja-JP" sz="1600" b="0">
              <a:effectLst/>
              <a:latin typeface="ＭＳ Ｐゴシック" panose="020B0600070205080204" pitchFamily="50" charset="-128"/>
              <a:ea typeface="ＭＳ Ｐゴシック" panose="020B0600070205080204" pitchFamily="50" charset="-128"/>
              <a:cs typeface="+mn-cs"/>
            </a:rPr>
            <a:t>-2</a:t>
          </a:r>
          <a:r>
            <a:rPr lang="ja-JP" altLang="ja-JP" sz="1600" b="0">
              <a:effectLst/>
              <a:latin typeface="ＭＳ Ｐゴシック" panose="020B0600070205080204" pitchFamily="50" charset="-128"/>
              <a:ea typeface="ＭＳ Ｐゴシック" panose="020B0600070205080204" pitchFamily="50" charset="-128"/>
              <a:cs typeface="+mn-cs"/>
            </a:rPr>
            <a:t>様式の助成対象額欄へ記入</a:t>
          </a:r>
          <a:endParaRPr lang="ja-JP" altLang="ja-JP" sz="1600" b="0">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704478</xdr:colOff>
      <xdr:row>0</xdr:row>
      <xdr:rowOff>179295</xdr:rowOff>
    </xdr:from>
    <xdr:to>
      <xdr:col>6</xdr:col>
      <xdr:colOff>600450</xdr:colOff>
      <xdr:row>0</xdr:row>
      <xdr:rowOff>1001992</xdr:rowOff>
    </xdr:to>
    <xdr:sp macro="" textlink="">
      <xdr:nvSpPr>
        <xdr:cNvPr id="8" name="角丸四角形 19">
          <a:extLst>
            <a:ext uri="{FF2B5EF4-FFF2-40B4-BE49-F238E27FC236}">
              <a16:creationId xmlns:a16="http://schemas.microsoft.com/office/drawing/2014/main" id="{BE3D0F55-88F5-44F2-9F57-8A680E7C49F9}"/>
            </a:ext>
          </a:extLst>
        </xdr:cNvPr>
        <xdr:cNvSpPr/>
      </xdr:nvSpPr>
      <xdr:spPr>
        <a:xfrm>
          <a:off x="3149228" y="179295"/>
          <a:ext cx="2353422" cy="822697"/>
        </a:xfrm>
        <a:prstGeom prst="roundRect">
          <a:avLst/>
        </a:prstGeom>
        <a:noFill/>
        <a:ln w="31750">
          <a:solidFill>
            <a:srgbClr val="C00000"/>
          </a:solidFill>
        </a:ln>
      </xdr:spPr>
      <xdr:style>
        <a:lnRef idx="1">
          <a:schemeClr val="accent4"/>
        </a:lnRef>
        <a:fillRef idx="2">
          <a:schemeClr val="accent4"/>
        </a:fillRef>
        <a:effectRef idx="1">
          <a:schemeClr val="accent4"/>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ja-JP" sz="32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記入例</a:t>
          </a:r>
          <a:r>
            <a:rPr lang="ja-JP" altLang="en-US" sz="32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 </a:t>
          </a:r>
          <a:r>
            <a:rPr lang="ja-JP" altLang="en-US" sz="3200" b="1" kern="100">
              <a:ln>
                <a:noFill/>
              </a:ln>
              <a:solidFill>
                <a:srgbClr val="000000"/>
              </a:solidFill>
              <a:effectLst>
                <a:outerShdw blurRad="38100" dist="19050" dir="2700000" algn="tl">
                  <a:schemeClr val="dk1">
                    <a:alpha val="40000"/>
                  </a:schemeClr>
                </a:outerShdw>
              </a:effectLst>
              <a:latin typeface="HG丸ｺﾞｼｯｸM-PRO" panose="020F0600000000000000" pitchFamily="50" charset="-128"/>
              <a:ea typeface="HG丸ｺﾞｼｯｸM-PRO" panose="020F0600000000000000" pitchFamily="50" charset="-128"/>
              <a:cs typeface="Times New Roman" panose="02020603050405020304" pitchFamily="18" charset="0"/>
            </a:rPr>
            <a:t>⑰</a:t>
          </a:r>
          <a:endParaRPr lang="en-US" altLang="ja-JP" sz="3200" b="1" kern="100">
            <a:ln>
              <a:noFill/>
            </a:ln>
            <a:solidFill>
              <a:srgbClr val="000000"/>
            </a:solidFill>
            <a:effectLst>
              <a:outerShdw blurRad="38100" dist="19050" dir="2700000" algn="tl">
                <a:schemeClr val="dk1">
                  <a:alpha val="40000"/>
                </a:schemeClr>
              </a:outerShdw>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179294</xdr:colOff>
      <xdr:row>28</xdr:row>
      <xdr:rowOff>358588</xdr:rowOff>
    </xdr:from>
    <xdr:to>
      <xdr:col>6</xdr:col>
      <xdr:colOff>560295</xdr:colOff>
      <xdr:row>30</xdr:row>
      <xdr:rowOff>145678</xdr:rowOff>
    </xdr:to>
    <xdr:sp macro="" textlink="">
      <xdr:nvSpPr>
        <xdr:cNvPr id="2" name="角丸四角形 19">
          <a:extLst>
            <a:ext uri="{FF2B5EF4-FFF2-40B4-BE49-F238E27FC236}">
              <a16:creationId xmlns:a16="http://schemas.microsoft.com/office/drawing/2014/main" id="{A696134F-82CF-42BF-9123-C6B1F24EE1A0}"/>
            </a:ext>
          </a:extLst>
        </xdr:cNvPr>
        <xdr:cNvSpPr/>
      </xdr:nvSpPr>
      <xdr:spPr>
        <a:xfrm>
          <a:off x="3443194" y="10416988"/>
          <a:ext cx="2019301" cy="714190"/>
        </a:xfrm>
        <a:prstGeom prst="roundRect">
          <a:avLst/>
        </a:prstGeom>
        <a:noFill/>
        <a:ln w="31750">
          <a:solidFill>
            <a:srgbClr val="C00000"/>
          </a:solidFill>
        </a:ln>
      </xdr:spPr>
      <xdr:style>
        <a:lnRef idx="1">
          <a:schemeClr val="accent4"/>
        </a:lnRef>
        <a:fillRef idx="2">
          <a:schemeClr val="accent4"/>
        </a:fillRef>
        <a:effectRef idx="1">
          <a:schemeClr val="accent4"/>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ja-JP" sz="20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記入例</a:t>
          </a:r>
          <a:r>
            <a:rPr lang="ja-JP" altLang="en-US" sz="20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　</a:t>
          </a:r>
          <a:r>
            <a:rPr lang="ja-JP" altLang="en-US" sz="2000" b="1" kern="100">
              <a:ln>
                <a:noFill/>
              </a:ln>
              <a:solidFill>
                <a:srgbClr val="000000"/>
              </a:solidFill>
              <a:effectLst>
                <a:outerShdw blurRad="38100" dist="19050" dir="2700000" algn="tl">
                  <a:schemeClr val="dk1">
                    <a:alpha val="40000"/>
                  </a:schemeClr>
                </a:outerShdw>
              </a:effectLst>
              <a:latin typeface="HG丸ｺﾞｼｯｸM-PRO" panose="020F0600000000000000" pitchFamily="50" charset="-128"/>
              <a:ea typeface="HG丸ｺﾞｼｯｸM-PRO" panose="020F0600000000000000" pitchFamily="50" charset="-128"/>
              <a:cs typeface="Times New Roman" panose="02020603050405020304" pitchFamily="18" charset="0"/>
            </a:rPr>
            <a:t>⑳</a:t>
          </a:r>
          <a:r>
            <a:rPr lang="en-US" altLang="ja-JP" sz="2000" b="1" kern="100">
              <a:ln>
                <a:noFill/>
              </a:ln>
              <a:solidFill>
                <a:srgbClr val="000000"/>
              </a:solidFill>
              <a:effectLst>
                <a:outerShdw blurRad="38100" dist="19050" dir="2700000" algn="tl">
                  <a:schemeClr val="dk1">
                    <a:alpha val="40000"/>
                  </a:schemeClr>
                </a:outerShdw>
              </a:effectLst>
              <a:latin typeface="HG丸ｺﾞｼｯｸM-PRO" panose="020F0600000000000000" pitchFamily="50" charset="-128"/>
              <a:ea typeface="HG丸ｺﾞｼｯｸM-PRO" panose="020F0600000000000000" pitchFamily="50" charset="-128"/>
              <a:cs typeface="Times New Roman" panose="02020603050405020304" pitchFamily="18" charset="0"/>
            </a:rPr>
            <a:t>-</a:t>
          </a:r>
          <a:r>
            <a:rPr lang="en-US" altLang="ja-JP" sz="1600" b="1" kern="100">
              <a:ln>
                <a:noFill/>
              </a:ln>
              <a:solidFill>
                <a:srgbClr val="000000"/>
              </a:solidFill>
              <a:effectLst>
                <a:outerShdw blurRad="38100" dist="19050" dir="2700000" algn="tl">
                  <a:schemeClr val="dk1">
                    <a:alpha val="40000"/>
                  </a:schemeClr>
                </a:outerShdw>
              </a:effectLst>
              <a:latin typeface="HG丸ｺﾞｼｯｸM-PRO" panose="020F0600000000000000" pitchFamily="50" charset="-128"/>
              <a:ea typeface="HG丸ｺﾞｼｯｸM-PRO" panose="020F0600000000000000" pitchFamily="50" charset="-128"/>
              <a:cs typeface="Times New Roman" panose="02020603050405020304" pitchFamily="18" charset="0"/>
            </a:rPr>
            <a:t>2</a:t>
          </a:r>
          <a:endParaRPr lang="en-US" altLang="ja-JP" sz="2000" b="1" kern="100">
            <a:ln>
              <a:noFill/>
            </a:ln>
            <a:solidFill>
              <a:srgbClr val="000000"/>
            </a:solidFill>
            <a:effectLst>
              <a:outerShdw blurRad="38100" dist="19050" dir="2700000" algn="tl">
                <a:schemeClr val="dk1">
                  <a:alpha val="40000"/>
                </a:schemeClr>
              </a:outerShdw>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xdr:txBody>
    </xdr:sp>
    <xdr:clientData/>
  </xdr:twoCellAnchor>
  <xdr:twoCellAnchor>
    <xdr:from>
      <xdr:col>4</xdr:col>
      <xdr:colOff>0</xdr:colOff>
      <xdr:row>0</xdr:row>
      <xdr:rowOff>67236</xdr:rowOff>
    </xdr:from>
    <xdr:to>
      <xdr:col>6</xdr:col>
      <xdr:colOff>381001</xdr:colOff>
      <xdr:row>1</xdr:row>
      <xdr:rowOff>235324</xdr:rowOff>
    </xdr:to>
    <xdr:sp macro="" textlink="">
      <xdr:nvSpPr>
        <xdr:cNvPr id="3" name="角丸四角形 19">
          <a:extLst>
            <a:ext uri="{FF2B5EF4-FFF2-40B4-BE49-F238E27FC236}">
              <a16:creationId xmlns:a16="http://schemas.microsoft.com/office/drawing/2014/main" id="{B24ECB2E-8E63-428C-AE27-52A98EBCEE26}"/>
            </a:ext>
          </a:extLst>
        </xdr:cNvPr>
        <xdr:cNvSpPr/>
      </xdr:nvSpPr>
      <xdr:spPr>
        <a:xfrm>
          <a:off x="3263900" y="67236"/>
          <a:ext cx="2019301" cy="745938"/>
        </a:xfrm>
        <a:prstGeom prst="roundRect">
          <a:avLst/>
        </a:prstGeom>
        <a:noFill/>
        <a:ln w="31750">
          <a:solidFill>
            <a:srgbClr val="C00000"/>
          </a:solidFill>
        </a:ln>
      </xdr:spPr>
      <xdr:style>
        <a:lnRef idx="1">
          <a:schemeClr val="accent4"/>
        </a:lnRef>
        <a:fillRef idx="2">
          <a:schemeClr val="accent4"/>
        </a:fillRef>
        <a:effectRef idx="1">
          <a:schemeClr val="accent4"/>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ja-JP" sz="20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記入例</a:t>
          </a:r>
          <a:r>
            <a:rPr lang="ja-JP" altLang="en-US" sz="20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　</a:t>
          </a:r>
          <a:r>
            <a:rPr lang="ja-JP" altLang="en-US" sz="2000" b="1" kern="100">
              <a:ln>
                <a:noFill/>
              </a:ln>
              <a:solidFill>
                <a:srgbClr val="000000"/>
              </a:solidFill>
              <a:effectLst>
                <a:outerShdw blurRad="38100" dist="19050" dir="2700000" algn="tl">
                  <a:schemeClr val="dk1">
                    <a:alpha val="40000"/>
                  </a:schemeClr>
                </a:outerShdw>
              </a:effectLst>
              <a:latin typeface="HG丸ｺﾞｼｯｸM-PRO" panose="020F0600000000000000" pitchFamily="50" charset="-128"/>
              <a:ea typeface="HG丸ｺﾞｼｯｸM-PRO" panose="020F0600000000000000" pitchFamily="50" charset="-128"/>
              <a:cs typeface="Times New Roman" panose="02020603050405020304" pitchFamily="18" charset="0"/>
            </a:rPr>
            <a:t>⑳</a:t>
          </a:r>
          <a:r>
            <a:rPr lang="en-US" altLang="ja-JP" sz="2000" b="1" kern="100">
              <a:ln>
                <a:noFill/>
              </a:ln>
              <a:solidFill>
                <a:srgbClr val="000000"/>
              </a:solidFill>
              <a:effectLst>
                <a:outerShdw blurRad="38100" dist="19050" dir="2700000" algn="tl">
                  <a:schemeClr val="dk1">
                    <a:alpha val="40000"/>
                  </a:schemeClr>
                </a:outerShdw>
              </a:effectLst>
              <a:latin typeface="HG丸ｺﾞｼｯｸM-PRO" panose="020F0600000000000000" pitchFamily="50" charset="-128"/>
              <a:ea typeface="HG丸ｺﾞｼｯｸM-PRO" panose="020F0600000000000000" pitchFamily="50" charset="-128"/>
              <a:cs typeface="Times New Roman" panose="02020603050405020304" pitchFamily="18" charset="0"/>
            </a:rPr>
            <a:t>-1</a:t>
          </a:r>
        </a:p>
      </xdr:txBody>
    </xdr:sp>
    <xdr:clientData/>
  </xdr:twoCellAnchor>
  <xdr:twoCellAnchor>
    <xdr:from>
      <xdr:col>7</xdr:col>
      <xdr:colOff>3361</xdr:colOff>
      <xdr:row>40</xdr:row>
      <xdr:rowOff>123265</xdr:rowOff>
    </xdr:from>
    <xdr:to>
      <xdr:col>14</xdr:col>
      <xdr:colOff>26832</xdr:colOff>
      <xdr:row>44</xdr:row>
      <xdr:rowOff>8032</xdr:rowOff>
    </xdr:to>
    <xdr:sp macro="" textlink="">
      <xdr:nvSpPr>
        <xdr:cNvPr id="4" name="正方形/長方形 3">
          <a:extLst>
            <a:ext uri="{FF2B5EF4-FFF2-40B4-BE49-F238E27FC236}">
              <a16:creationId xmlns:a16="http://schemas.microsoft.com/office/drawing/2014/main" id="{BD2D4BDF-68A9-437C-9945-1CEE468B129B}"/>
            </a:ext>
          </a:extLst>
        </xdr:cNvPr>
        <xdr:cNvSpPr/>
      </xdr:nvSpPr>
      <xdr:spPr>
        <a:xfrm>
          <a:off x="5724711" y="14817165"/>
          <a:ext cx="5757521" cy="1040467"/>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515471</xdr:colOff>
      <xdr:row>44</xdr:row>
      <xdr:rowOff>112060</xdr:rowOff>
    </xdr:from>
    <xdr:to>
      <xdr:col>14</xdr:col>
      <xdr:colOff>1866</xdr:colOff>
      <xdr:row>49</xdr:row>
      <xdr:rowOff>437030</xdr:rowOff>
    </xdr:to>
    <xdr:sp macro="" textlink="">
      <xdr:nvSpPr>
        <xdr:cNvPr id="5" name="線吹き出し 1 (枠付き) 17">
          <a:extLst>
            <a:ext uri="{FF2B5EF4-FFF2-40B4-BE49-F238E27FC236}">
              <a16:creationId xmlns:a16="http://schemas.microsoft.com/office/drawing/2014/main" id="{9738DF6D-A9C6-44DD-A12E-434C5F3C5BDB}"/>
            </a:ext>
          </a:extLst>
        </xdr:cNvPr>
        <xdr:cNvSpPr/>
      </xdr:nvSpPr>
      <xdr:spPr>
        <a:xfrm>
          <a:off x="2141071" y="15961660"/>
          <a:ext cx="9316195" cy="2483970"/>
        </a:xfrm>
        <a:prstGeom prst="borderCallout1">
          <a:avLst>
            <a:gd name="adj1" fmla="val 1244"/>
            <a:gd name="adj2" fmla="val 100040"/>
            <a:gd name="adj3" fmla="val -155"/>
            <a:gd name="adj4" fmla="val 99888"/>
          </a:avLst>
        </a:prstGeom>
        <a:solidFill>
          <a:srgbClr val="FFEBEB"/>
        </a:solidFill>
        <a:ln w="38100" cap="flat" cmpd="sng" algn="ctr">
          <a:solidFill>
            <a:srgbClr val="9A3126"/>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500" b="1" u="sng"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年度途中に申請区分を変更する場合における、宿舎・入居者未定時の事業計画書（宿舎別）記入上の注意点</a:t>
          </a:r>
        </a:p>
        <a:p>
          <a:pPr algn="l">
            <a:spcAft>
              <a:spcPts val="0"/>
            </a:spcAft>
          </a:pPr>
          <a:r>
            <a:rPr lang="ja-JP" altLang="en-US" sz="1500" b="1" kern="100">
              <a:solidFill>
                <a:srgbClr val="FF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申請区分を変更する場合は、宿舎・入居者共に未定であっても本様式の作成が必要</a:t>
          </a:r>
          <a:endParaRPr lang="en-US" altLang="ja-JP" sz="1500" b="1" kern="100">
            <a:solidFill>
              <a:srgbClr val="FF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l">
            <a:spcAft>
              <a:spcPts val="0"/>
            </a:spcAft>
          </a:pPr>
          <a:r>
            <a:rPr lang="ja-JP" altLang="en-US" sz="1500" b="1" kern="100">
              <a:solidFill>
                <a:srgbClr val="FF00FF"/>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①</a:t>
          </a:r>
          <a:r>
            <a:rPr lang="ja-JP" altLang="en-US" sz="15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様式は「</a:t>
          </a:r>
          <a:r>
            <a:rPr lang="en-US" altLang="ja-JP" sz="15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1-3</a:t>
          </a:r>
          <a:r>
            <a:rPr lang="ja-JP" altLang="en-US" sz="15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」ではなく「</a:t>
          </a:r>
          <a:r>
            <a:rPr lang="en-US" altLang="ja-JP" sz="15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1-4</a:t>
          </a:r>
          <a:r>
            <a:rPr lang="ja-JP" altLang="en-US" sz="15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」を使用すること</a:t>
          </a:r>
          <a:endParaRPr lang="en-US" altLang="ja-JP" sz="15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500" b="1" i="0" u="none" strike="noStrike" kern="100" cap="none" spc="0" normalizeH="0" baseline="0" noProof="0">
              <a:ln>
                <a:noFill/>
              </a:ln>
              <a:solidFill>
                <a:srgbClr val="FF00FF"/>
              </a:solidFill>
              <a:effectLst/>
              <a:uLnTx/>
              <a:uFillTx/>
              <a:latin typeface="ＭＳ Ｐゴシック" panose="020B0600070205080204" pitchFamily="50" charset="-128"/>
              <a:ea typeface="ＭＳ Ｐゴシック" panose="020B0600070205080204" pitchFamily="50" charset="-128"/>
              <a:cs typeface="+mn-cs"/>
            </a:rPr>
            <a:t>②</a:t>
          </a:r>
          <a:r>
            <a:rPr kumimoji="1" lang="ja-JP" altLang="en-US" sz="15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協定書に記載された協定締結日を記入すること</a:t>
          </a:r>
          <a:endParaRPr kumimoji="1" lang="en-US" altLang="ja-JP" sz="15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5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なお、協定締結前である場合は、事業計画書では法人として締結を想定している日付を記入し、交付申請時に</a:t>
          </a:r>
          <a:endParaRPr kumimoji="1" lang="en-US" altLang="ja-JP" sz="15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5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1" lang="ja-JP" altLang="en-US" sz="15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実際の協定締結日に修正すること</a:t>
          </a:r>
          <a:endParaRPr kumimoji="1" lang="en-US" altLang="ja-JP" sz="15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500" b="1" i="0" u="none" strike="noStrike" kern="100" cap="none" spc="0" normalizeH="0" baseline="0" noProof="0">
              <a:ln>
                <a:noFill/>
              </a:ln>
              <a:solidFill>
                <a:srgbClr val="FF00FF"/>
              </a:solidFill>
              <a:effectLst/>
              <a:uLnTx/>
              <a:uFillTx/>
              <a:latin typeface="ＭＳ Ｐゴシック" panose="020B0600070205080204" pitchFamily="50" charset="-128"/>
              <a:ea typeface="ＭＳ Ｐゴシック" panose="020B0600070205080204" pitchFamily="50" charset="-128"/>
              <a:cs typeface="+mn-cs"/>
            </a:rPr>
            <a:t>③</a:t>
          </a:r>
          <a:r>
            <a:rPr kumimoji="1" lang="ja-JP" altLang="en-US" sz="15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賃借料・共益費についても見込みで入力すること</a:t>
          </a:r>
          <a:endParaRPr kumimoji="1" lang="en-US" altLang="ja-JP" sz="15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5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5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事業計画時の助成対象額を超える助成はできないため、協定締結前である場合は、福祉避難所協定の</a:t>
          </a:r>
          <a:endParaRPr kumimoji="1" lang="en-US" altLang="ja-JP" sz="15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5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1" lang="ja-JP" altLang="en-US" sz="15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締結日について注意して記入すること</a:t>
          </a:r>
          <a:endParaRPr kumimoji="1" lang="en-US" altLang="ja-JP" sz="15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7</xdr:col>
      <xdr:colOff>19297</xdr:colOff>
      <xdr:row>38</xdr:row>
      <xdr:rowOff>19921</xdr:rowOff>
    </xdr:from>
    <xdr:to>
      <xdr:col>12</xdr:col>
      <xdr:colOff>11205</xdr:colOff>
      <xdr:row>39</xdr:row>
      <xdr:rowOff>11205</xdr:rowOff>
    </xdr:to>
    <xdr:sp macro="" textlink="">
      <xdr:nvSpPr>
        <xdr:cNvPr id="6" name="正方形/長方形 5">
          <a:extLst>
            <a:ext uri="{FF2B5EF4-FFF2-40B4-BE49-F238E27FC236}">
              <a16:creationId xmlns:a16="http://schemas.microsoft.com/office/drawing/2014/main" id="{49E69569-384E-4EF7-87C8-3DC09B0B465A}"/>
            </a:ext>
          </a:extLst>
        </xdr:cNvPr>
        <xdr:cNvSpPr/>
      </xdr:nvSpPr>
      <xdr:spPr>
        <a:xfrm>
          <a:off x="5740647" y="14085171"/>
          <a:ext cx="4087658" cy="435784"/>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311211</xdr:colOff>
      <xdr:row>28</xdr:row>
      <xdr:rowOff>473822</xdr:rowOff>
    </xdr:from>
    <xdr:to>
      <xdr:col>14</xdr:col>
      <xdr:colOff>2240</xdr:colOff>
      <xdr:row>31</xdr:row>
      <xdr:rowOff>17495</xdr:rowOff>
    </xdr:to>
    <xdr:sp macro="" textlink="">
      <xdr:nvSpPr>
        <xdr:cNvPr id="7" name="楕円 6">
          <a:extLst>
            <a:ext uri="{FF2B5EF4-FFF2-40B4-BE49-F238E27FC236}">
              <a16:creationId xmlns:a16="http://schemas.microsoft.com/office/drawing/2014/main" id="{B18EF907-0A19-4B5F-9C11-2EAC853CEF34}"/>
            </a:ext>
          </a:extLst>
        </xdr:cNvPr>
        <xdr:cNvSpPr/>
      </xdr:nvSpPr>
      <xdr:spPr>
        <a:xfrm>
          <a:off x="10947461" y="10532222"/>
          <a:ext cx="510179" cy="851773"/>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ＭＳ Ｐゴシック" panose="020B0600070205080204" pitchFamily="50" charset="-128"/>
              <a:ea typeface="ＭＳ Ｐゴシック" panose="020B0600070205080204" pitchFamily="50" charset="-128"/>
            </a:rPr>
            <a:t>①</a:t>
          </a:r>
        </a:p>
      </xdr:txBody>
    </xdr:sp>
    <xdr:clientData/>
  </xdr:twoCellAnchor>
  <xdr:twoCellAnchor>
    <xdr:from>
      <xdr:col>13</xdr:col>
      <xdr:colOff>358589</xdr:colOff>
      <xdr:row>28</xdr:row>
      <xdr:rowOff>627528</xdr:rowOff>
    </xdr:from>
    <xdr:to>
      <xdr:col>14</xdr:col>
      <xdr:colOff>816535</xdr:colOff>
      <xdr:row>30</xdr:row>
      <xdr:rowOff>26206</xdr:rowOff>
    </xdr:to>
    <xdr:sp macro="" textlink="">
      <xdr:nvSpPr>
        <xdr:cNvPr id="8" name="正方形/長方形 7">
          <a:extLst>
            <a:ext uri="{FF2B5EF4-FFF2-40B4-BE49-F238E27FC236}">
              <a16:creationId xmlns:a16="http://schemas.microsoft.com/office/drawing/2014/main" id="{918DF758-CD9F-42C1-A675-7836CB336091}"/>
            </a:ext>
          </a:extLst>
        </xdr:cNvPr>
        <xdr:cNvSpPr/>
      </xdr:nvSpPr>
      <xdr:spPr>
        <a:xfrm flipV="1">
          <a:off x="10994839" y="10685928"/>
          <a:ext cx="1277096" cy="325778"/>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721097</xdr:colOff>
      <xdr:row>37</xdr:row>
      <xdr:rowOff>368488</xdr:rowOff>
    </xdr:from>
    <xdr:to>
      <xdr:col>9</xdr:col>
      <xdr:colOff>370291</xdr:colOff>
      <xdr:row>39</xdr:row>
      <xdr:rowOff>11953</xdr:rowOff>
    </xdr:to>
    <xdr:sp macro="" textlink="">
      <xdr:nvSpPr>
        <xdr:cNvPr id="9" name="楕円 8">
          <a:extLst>
            <a:ext uri="{FF2B5EF4-FFF2-40B4-BE49-F238E27FC236}">
              <a16:creationId xmlns:a16="http://schemas.microsoft.com/office/drawing/2014/main" id="{B9387763-17F1-47A2-9CD4-E1DD3AF21C5D}"/>
            </a:ext>
          </a:extLst>
        </xdr:cNvPr>
        <xdr:cNvSpPr/>
      </xdr:nvSpPr>
      <xdr:spPr>
        <a:xfrm>
          <a:off x="7261597" y="13989238"/>
          <a:ext cx="468344" cy="532465"/>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ＭＳ Ｐゴシック" panose="020B0600070205080204" pitchFamily="50" charset="-128"/>
              <a:ea typeface="ＭＳ Ｐゴシック" panose="020B0600070205080204" pitchFamily="50" charset="-128"/>
            </a:rPr>
            <a:t>②</a:t>
          </a:r>
        </a:p>
      </xdr:txBody>
    </xdr:sp>
    <xdr:clientData/>
  </xdr:twoCellAnchor>
  <xdr:twoCellAnchor>
    <xdr:from>
      <xdr:col>6</xdr:col>
      <xdr:colOff>663576</xdr:colOff>
      <xdr:row>41</xdr:row>
      <xdr:rowOff>65867</xdr:rowOff>
    </xdr:from>
    <xdr:to>
      <xdr:col>7</xdr:col>
      <xdr:colOff>331820</xdr:colOff>
      <xdr:row>42</xdr:row>
      <xdr:rowOff>372346</xdr:rowOff>
    </xdr:to>
    <xdr:sp macro="" textlink="">
      <xdr:nvSpPr>
        <xdr:cNvPr id="10" name="楕円 9">
          <a:extLst>
            <a:ext uri="{FF2B5EF4-FFF2-40B4-BE49-F238E27FC236}">
              <a16:creationId xmlns:a16="http://schemas.microsoft.com/office/drawing/2014/main" id="{6390358C-754D-424A-8D98-83496D3FEBEB}"/>
            </a:ext>
          </a:extLst>
        </xdr:cNvPr>
        <xdr:cNvSpPr/>
      </xdr:nvSpPr>
      <xdr:spPr>
        <a:xfrm>
          <a:off x="5565776" y="14943917"/>
          <a:ext cx="487394" cy="477929"/>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ＭＳ Ｐゴシック" panose="020B0600070205080204" pitchFamily="50" charset="-128"/>
              <a:ea typeface="ＭＳ Ｐゴシック" panose="020B0600070205080204" pitchFamily="50" charset="-128"/>
            </a:rPr>
            <a:t>③</a:t>
          </a:r>
        </a:p>
      </xdr:txBody>
    </xdr:sp>
    <xdr:clientData/>
  </xdr:twoCellAnchor>
  <xdr:twoCellAnchor>
    <xdr:from>
      <xdr:col>2</xdr:col>
      <xdr:colOff>78441</xdr:colOff>
      <xdr:row>15</xdr:row>
      <xdr:rowOff>372967</xdr:rowOff>
    </xdr:from>
    <xdr:to>
      <xdr:col>13</xdr:col>
      <xdr:colOff>637053</xdr:colOff>
      <xdr:row>21</xdr:row>
      <xdr:rowOff>437029</xdr:rowOff>
    </xdr:to>
    <xdr:sp macro="" textlink="">
      <xdr:nvSpPr>
        <xdr:cNvPr id="11" name="線吹き出し 1 (枠付き) 17">
          <a:extLst>
            <a:ext uri="{FF2B5EF4-FFF2-40B4-BE49-F238E27FC236}">
              <a16:creationId xmlns:a16="http://schemas.microsoft.com/office/drawing/2014/main" id="{573E1EC4-F87A-44CD-BED0-0204BD215325}"/>
            </a:ext>
          </a:extLst>
        </xdr:cNvPr>
        <xdr:cNvSpPr/>
      </xdr:nvSpPr>
      <xdr:spPr>
        <a:xfrm>
          <a:off x="1704041" y="5618067"/>
          <a:ext cx="9569262" cy="2451662"/>
        </a:xfrm>
        <a:prstGeom prst="borderCallout1">
          <a:avLst>
            <a:gd name="adj1" fmla="val 833"/>
            <a:gd name="adj2" fmla="val 100171"/>
            <a:gd name="adj3" fmla="val 769"/>
            <a:gd name="adj4" fmla="val 99765"/>
          </a:avLst>
        </a:prstGeom>
        <a:solidFill>
          <a:srgbClr val="FFEBEB"/>
        </a:solidFill>
        <a:ln w="38100" cap="flat" cmpd="sng" algn="ctr">
          <a:solidFill>
            <a:srgbClr val="9A3126"/>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500" b="1" u="sng"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年度途中に申請区分を変更する場合における、事業計画書（宿舎別）記入時の注意点</a:t>
          </a:r>
        </a:p>
        <a:p>
          <a:pPr algn="l">
            <a:spcAft>
              <a:spcPts val="0"/>
            </a:spcAft>
          </a:pPr>
          <a:r>
            <a:rPr lang="ja-JP" altLang="en-US" sz="1500" b="1" kern="100">
              <a:solidFill>
                <a:srgbClr val="FF00FF"/>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①</a:t>
          </a:r>
          <a:r>
            <a:rPr lang="ja-JP" altLang="en-US" sz="15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様式は「</a:t>
          </a:r>
          <a:r>
            <a:rPr lang="en-US" altLang="ja-JP" sz="15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1-3</a:t>
          </a:r>
          <a:r>
            <a:rPr lang="ja-JP" altLang="en-US" sz="15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」ではなく「</a:t>
          </a:r>
          <a:r>
            <a:rPr lang="en-US" altLang="ja-JP" sz="15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1-4</a:t>
          </a:r>
          <a:r>
            <a:rPr lang="ja-JP" altLang="en-US" sz="15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」を使用すること</a:t>
          </a:r>
          <a:endParaRPr lang="en-US" altLang="ja-JP" sz="15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l">
            <a:spcAft>
              <a:spcPts val="0"/>
            </a:spcAft>
          </a:pPr>
          <a:r>
            <a:rPr kumimoji="1" lang="ja-JP" altLang="en-US" sz="1500" b="1" kern="100">
              <a:solidFill>
                <a:srgbClr val="FF00FF"/>
              </a:solidFill>
              <a:effectLst/>
              <a:latin typeface="ＭＳ Ｐゴシック" panose="020B0600070205080204" pitchFamily="50" charset="-128"/>
              <a:ea typeface="ＭＳ Ｐゴシック" panose="020B0600070205080204" pitchFamily="50" charset="-128"/>
              <a:cs typeface="+mn-cs"/>
            </a:rPr>
            <a:t>②</a:t>
          </a:r>
          <a:r>
            <a:rPr kumimoji="1" lang="ja-JP" altLang="en-US" sz="15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協定書に記載された協定締結日を記入すること</a:t>
          </a:r>
          <a:endParaRPr kumimoji="1" lang="en-US" altLang="ja-JP" sz="1500" b="1" kern="10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algn="l">
            <a:spcAft>
              <a:spcPts val="0"/>
            </a:spcAft>
          </a:pPr>
          <a:r>
            <a:rPr kumimoji="1" lang="ja-JP" altLang="en-US" sz="15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　 なお、協定締結前である場合は、事業計画書では法人として締結を想定している日付を記入し、交付申請時に</a:t>
          </a:r>
          <a:endParaRPr kumimoji="1" lang="en-US" altLang="ja-JP" sz="1500" b="1" kern="10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algn="l">
            <a:spcAft>
              <a:spcPts val="0"/>
            </a:spcAft>
          </a:pPr>
          <a:r>
            <a:rPr kumimoji="1" lang="en-US" altLang="ja-JP" sz="15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kumimoji="1" lang="ja-JP" altLang="en-US" sz="15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実際の協定締結日に修正すること</a:t>
          </a:r>
          <a:endParaRPr kumimoji="1" lang="en-US" altLang="ja-JP" sz="1500" b="1" kern="10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500" b="1" i="0" u="none" strike="noStrike" kern="100" cap="none" spc="0" normalizeH="0" baseline="0" noProof="0">
              <a:ln>
                <a:noFill/>
              </a:ln>
              <a:solidFill>
                <a:srgbClr val="FF00FF"/>
              </a:solidFill>
              <a:effectLst/>
              <a:uLnTx/>
              <a:uFillTx/>
              <a:latin typeface="ＭＳ Ｐゴシック" panose="020B0600070205080204" pitchFamily="50" charset="-128"/>
              <a:ea typeface="ＭＳ Ｐゴシック" panose="020B0600070205080204" pitchFamily="50" charset="-128"/>
              <a:cs typeface="+mn-cs"/>
            </a:rPr>
            <a:t>③</a:t>
          </a:r>
          <a:r>
            <a:rPr kumimoji="1" lang="ja-JP" altLang="en-US" sz="15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自動計算のため入力不要</a:t>
          </a:r>
          <a:endParaRPr kumimoji="1" lang="en-US" altLang="ja-JP" sz="15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5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②にて記入した締結日の翌月（締結日が１日の場合当月）から、助成率が</a:t>
          </a:r>
          <a:r>
            <a:rPr kumimoji="1" lang="en-US" altLang="ja-JP" sz="15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7/8</a:t>
          </a:r>
          <a:r>
            <a:rPr kumimoji="1" lang="ja-JP" altLang="en-US" sz="15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に自動的に変更となる</a:t>
          </a:r>
          <a:endParaRPr kumimoji="1" lang="en-US" altLang="ja-JP" sz="15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5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5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事業計画時の助成対象額を超える助成はできないため、協定締結前である場合は、福祉避難所協定の</a:t>
          </a:r>
          <a:endParaRPr kumimoji="1" lang="en-US" altLang="ja-JP" sz="15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5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1" lang="ja-JP" altLang="en-US" sz="15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締結日について注意して記入すること</a:t>
          </a:r>
          <a:endParaRPr kumimoji="1" lang="en-US" altLang="ja-JP" sz="15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7</xdr:col>
      <xdr:colOff>4980</xdr:colOff>
      <xdr:row>10</xdr:row>
      <xdr:rowOff>32374</xdr:rowOff>
    </xdr:from>
    <xdr:to>
      <xdr:col>11</xdr:col>
      <xdr:colOff>862853</xdr:colOff>
      <xdr:row>10</xdr:row>
      <xdr:rowOff>437029</xdr:rowOff>
    </xdr:to>
    <xdr:sp macro="" textlink="">
      <xdr:nvSpPr>
        <xdr:cNvPr id="12" name="正方形/長方形 11">
          <a:extLst>
            <a:ext uri="{FF2B5EF4-FFF2-40B4-BE49-F238E27FC236}">
              <a16:creationId xmlns:a16="http://schemas.microsoft.com/office/drawing/2014/main" id="{1F816087-444D-4CB3-A361-3632FE4E9684}"/>
            </a:ext>
          </a:extLst>
        </xdr:cNvPr>
        <xdr:cNvSpPr/>
      </xdr:nvSpPr>
      <xdr:spPr>
        <a:xfrm>
          <a:off x="5726330" y="3848724"/>
          <a:ext cx="4090023" cy="404655"/>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405901</xdr:colOff>
      <xdr:row>0</xdr:row>
      <xdr:rowOff>560296</xdr:rowOff>
    </xdr:from>
    <xdr:to>
      <xdr:col>14</xdr:col>
      <xdr:colOff>70970</xdr:colOff>
      <xdr:row>2</xdr:row>
      <xdr:rowOff>204821</xdr:rowOff>
    </xdr:to>
    <xdr:sp macro="" textlink="">
      <xdr:nvSpPr>
        <xdr:cNvPr id="13" name="楕円 12">
          <a:extLst>
            <a:ext uri="{FF2B5EF4-FFF2-40B4-BE49-F238E27FC236}">
              <a16:creationId xmlns:a16="http://schemas.microsoft.com/office/drawing/2014/main" id="{A88E4813-7306-47BE-8681-A440D7C6CE2A}"/>
            </a:ext>
          </a:extLst>
        </xdr:cNvPr>
        <xdr:cNvSpPr/>
      </xdr:nvSpPr>
      <xdr:spPr>
        <a:xfrm>
          <a:off x="11042151" y="560296"/>
          <a:ext cx="484219" cy="508125"/>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ＭＳ Ｐゴシック" panose="020B0600070205080204" pitchFamily="50" charset="-128"/>
              <a:ea typeface="ＭＳ Ｐゴシック" panose="020B0600070205080204" pitchFamily="50" charset="-128"/>
            </a:rPr>
            <a:t>①</a:t>
          </a:r>
        </a:p>
      </xdr:txBody>
    </xdr:sp>
    <xdr:clientData/>
  </xdr:twoCellAnchor>
  <xdr:twoCellAnchor>
    <xdr:from>
      <xdr:col>14</xdr:col>
      <xdr:colOff>8714</xdr:colOff>
      <xdr:row>1</xdr:row>
      <xdr:rowOff>22412</xdr:rowOff>
    </xdr:from>
    <xdr:to>
      <xdr:col>14</xdr:col>
      <xdr:colOff>851647</xdr:colOff>
      <xdr:row>2</xdr:row>
      <xdr:rowOff>90892</xdr:rowOff>
    </xdr:to>
    <xdr:sp macro="" textlink="">
      <xdr:nvSpPr>
        <xdr:cNvPr id="14" name="正方形/長方形 13">
          <a:extLst>
            <a:ext uri="{FF2B5EF4-FFF2-40B4-BE49-F238E27FC236}">
              <a16:creationId xmlns:a16="http://schemas.microsoft.com/office/drawing/2014/main" id="{F93AB60D-3906-44F9-8823-377226A3EF24}"/>
            </a:ext>
          </a:extLst>
        </xdr:cNvPr>
        <xdr:cNvSpPr/>
      </xdr:nvSpPr>
      <xdr:spPr>
        <a:xfrm flipV="1">
          <a:off x="11464114" y="600262"/>
          <a:ext cx="811183" cy="354230"/>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21</xdr:row>
      <xdr:rowOff>458632</xdr:rowOff>
    </xdr:from>
    <xdr:to>
      <xdr:col>14</xdr:col>
      <xdr:colOff>11206</xdr:colOff>
      <xdr:row>23</xdr:row>
      <xdr:rowOff>57900</xdr:rowOff>
    </xdr:to>
    <xdr:sp macro="" textlink="">
      <xdr:nvSpPr>
        <xdr:cNvPr id="15" name="正方形/長方形 14">
          <a:extLst>
            <a:ext uri="{FF2B5EF4-FFF2-40B4-BE49-F238E27FC236}">
              <a16:creationId xmlns:a16="http://schemas.microsoft.com/office/drawing/2014/main" id="{2FB8A3A2-D5E7-415B-BFC7-F6F72228AC04}"/>
            </a:ext>
          </a:extLst>
        </xdr:cNvPr>
        <xdr:cNvSpPr/>
      </xdr:nvSpPr>
      <xdr:spPr>
        <a:xfrm>
          <a:off x="0" y="8091332"/>
          <a:ext cx="11466606" cy="291418"/>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739525</xdr:colOff>
      <xdr:row>9</xdr:row>
      <xdr:rowOff>377205</xdr:rowOff>
    </xdr:from>
    <xdr:to>
      <xdr:col>9</xdr:col>
      <xdr:colOff>410944</xdr:colOff>
      <xdr:row>11</xdr:row>
      <xdr:rowOff>17495</xdr:rowOff>
    </xdr:to>
    <xdr:sp macro="" textlink="">
      <xdr:nvSpPr>
        <xdr:cNvPr id="16" name="楕円 15">
          <a:extLst>
            <a:ext uri="{FF2B5EF4-FFF2-40B4-BE49-F238E27FC236}">
              <a16:creationId xmlns:a16="http://schemas.microsoft.com/office/drawing/2014/main" id="{6816988C-A381-4BC7-AE11-7AF51EAC3DCD}"/>
            </a:ext>
          </a:extLst>
        </xdr:cNvPr>
        <xdr:cNvSpPr/>
      </xdr:nvSpPr>
      <xdr:spPr>
        <a:xfrm>
          <a:off x="7280025" y="3749055"/>
          <a:ext cx="490569" cy="529290"/>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ＭＳ Ｐゴシック" panose="020B0600070205080204" pitchFamily="50" charset="-128"/>
              <a:ea typeface="ＭＳ Ｐゴシック" panose="020B0600070205080204" pitchFamily="50" charset="-128"/>
            </a:rPr>
            <a:t>②</a:t>
          </a:r>
        </a:p>
      </xdr:txBody>
    </xdr:sp>
    <xdr:clientData/>
  </xdr:twoCellAnchor>
  <xdr:twoCellAnchor>
    <xdr:from>
      <xdr:col>1</xdr:col>
      <xdr:colOff>494988</xdr:colOff>
      <xdr:row>21</xdr:row>
      <xdr:rowOff>375835</xdr:rowOff>
    </xdr:from>
    <xdr:to>
      <xdr:col>2</xdr:col>
      <xdr:colOff>3175</xdr:colOff>
      <xdr:row>23</xdr:row>
      <xdr:rowOff>69791</xdr:rowOff>
    </xdr:to>
    <xdr:sp macro="" textlink="">
      <xdr:nvSpPr>
        <xdr:cNvPr id="17" name="楕円 16">
          <a:extLst>
            <a:ext uri="{FF2B5EF4-FFF2-40B4-BE49-F238E27FC236}">
              <a16:creationId xmlns:a16="http://schemas.microsoft.com/office/drawing/2014/main" id="{2427771D-A12F-4891-AE54-68DF15FE278E}"/>
            </a:ext>
          </a:extLst>
        </xdr:cNvPr>
        <xdr:cNvSpPr/>
      </xdr:nvSpPr>
      <xdr:spPr>
        <a:xfrm>
          <a:off x="1161738" y="8008535"/>
          <a:ext cx="467037" cy="386106"/>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ＭＳ Ｐゴシック" panose="020B0600070205080204" pitchFamily="50" charset="-128"/>
              <a:ea typeface="ＭＳ Ｐゴシック" panose="020B0600070205080204" pitchFamily="50" charset="-128"/>
            </a:rPr>
            <a:t>③</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762001</xdr:colOff>
      <xdr:row>25</xdr:row>
      <xdr:rowOff>107158</xdr:rowOff>
    </xdr:from>
    <xdr:to>
      <xdr:col>8</xdr:col>
      <xdr:colOff>773906</xdr:colOff>
      <xdr:row>25</xdr:row>
      <xdr:rowOff>1059656</xdr:rowOff>
    </xdr:to>
    <xdr:sp macro="" textlink="">
      <xdr:nvSpPr>
        <xdr:cNvPr id="2" name="角丸四角形 2">
          <a:extLst>
            <a:ext uri="{FF2B5EF4-FFF2-40B4-BE49-F238E27FC236}">
              <a16:creationId xmlns:a16="http://schemas.microsoft.com/office/drawing/2014/main" id="{DBE9CAFA-93A2-4CD7-8EFC-DE943F6E1BB2}"/>
            </a:ext>
          </a:extLst>
        </xdr:cNvPr>
        <xdr:cNvSpPr/>
      </xdr:nvSpPr>
      <xdr:spPr>
        <a:xfrm>
          <a:off x="4813301" y="107158"/>
          <a:ext cx="2450305" cy="952498"/>
        </a:xfrm>
        <a:prstGeom prst="roundRect">
          <a:avLst/>
        </a:prstGeom>
        <a:noFill/>
        <a:ln w="31750">
          <a:solidFill>
            <a:srgbClr val="C00000"/>
          </a:solidFill>
        </a:ln>
      </xdr:spPr>
      <xdr:style>
        <a:lnRef idx="1">
          <a:schemeClr val="accent4"/>
        </a:lnRef>
        <a:fillRef idx="2">
          <a:schemeClr val="accent4"/>
        </a:fillRef>
        <a:effectRef idx="1">
          <a:schemeClr val="accent4"/>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記入例</a:t>
          </a:r>
          <a:r>
            <a:rPr lang="en-US" altLang="ja-JP"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ⅰ</a:t>
          </a:r>
        </a:p>
        <a:p>
          <a:pPr algn="ctr">
            <a:spcAft>
              <a:spcPts val="0"/>
            </a:spcAft>
          </a:pPr>
          <a:r>
            <a:rPr lang="ja-JP" altLang="en-US"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（事業計画時）</a:t>
          </a:r>
          <a:endParaRPr lang="en-US" altLang="ja-JP"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endParaRPr>
        </a:p>
      </xdr:txBody>
    </xdr:sp>
    <xdr:clientData/>
  </xdr:twoCellAnchor>
  <xdr:twoCellAnchor>
    <xdr:from>
      <xdr:col>0</xdr:col>
      <xdr:colOff>35719</xdr:colOff>
      <xdr:row>41</xdr:row>
      <xdr:rowOff>11907</xdr:rowOff>
    </xdr:from>
    <xdr:to>
      <xdr:col>1</xdr:col>
      <xdr:colOff>0</xdr:colOff>
      <xdr:row>47</xdr:row>
      <xdr:rowOff>-1</xdr:rowOff>
    </xdr:to>
    <xdr:sp macro="" textlink="">
      <xdr:nvSpPr>
        <xdr:cNvPr id="3" name="正方形/長方形 2">
          <a:extLst>
            <a:ext uri="{FF2B5EF4-FFF2-40B4-BE49-F238E27FC236}">
              <a16:creationId xmlns:a16="http://schemas.microsoft.com/office/drawing/2014/main" id="{BEF997D5-6422-4C9B-85D5-7E17950F3C7D}"/>
            </a:ext>
          </a:extLst>
        </xdr:cNvPr>
        <xdr:cNvSpPr/>
      </xdr:nvSpPr>
      <xdr:spPr>
        <a:xfrm>
          <a:off x="35719" y="5555457"/>
          <a:ext cx="624681" cy="2235992"/>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35718</xdr:colOff>
      <xdr:row>41</xdr:row>
      <xdr:rowOff>23812</xdr:rowOff>
    </xdr:from>
    <xdr:to>
      <xdr:col>14</xdr:col>
      <xdr:colOff>770730</xdr:colOff>
      <xdr:row>47</xdr:row>
      <xdr:rowOff>35717</xdr:rowOff>
    </xdr:to>
    <xdr:sp macro="" textlink="">
      <xdr:nvSpPr>
        <xdr:cNvPr id="4" name="正方形/長方形 3">
          <a:extLst>
            <a:ext uri="{FF2B5EF4-FFF2-40B4-BE49-F238E27FC236}">
              <a16:creationId xmlns:a16="http://schemas.microsoft.com/office/drawing/2014/main" id="{3C71A535-1CFA-4403-AE4F-25655A44935B}"/>
            </a:ext>
          </a:extLst>
        </xdr:cNvPr>
        <xdr:cNvSpPr/>
      </xdr:nvSpPr>
      <xdr:spPr>
        <a:xfrm>
          <a:off x="5712618" y="5567362"/>
          <a:ext cx="6424612" cy="2259805"/>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199230</xdr:colOff>
      <xdr:row>38</xdr:row>
      <xdr:rowOff>44450</xdr:rowOff>
    </xdr:from>
    <xdr:to>
      <xdr:col>14</xdr:col>
      <xdr:colOff>770730</xdr:colOff>
      <xdr:row>40</xdr:row>
      <xdr:rowOff>139700</xdr:rowOff>
    </xdr:to>
    <xdr:sp macro="" textlink="">
      <xdr:nvSpPr>
        <xdr:cNvPr id="5" name="吹き出し: 線 4">
          <a:extLst>
            <a:ext uri="{FF2B5EF4-FFF2-40B4-BE49-F238E27FC236}">
              <a16:creationId xmlns:a16="http://schemas.microsoft.com/office/drawing/2014/main" id="{63D9E4A4-07B4-43C6-A78D-7F98E2C17D54}"/>
            </a:ext>
          </a:extLst>
        </xdr:cNvPr>
        <xdr:cNvSpPr/>
      </xdr:nvSpPr>
      <xdr:spPr>
        <a:xfrm>
          <a:off x="8314530" y="4800600"/>
          <a:ext cx="3822700" cy="698500"/>
        </a:xfrm>
        <a:prstGeom prst="borderCallout1">
          <a:avLst>
            <a:gd name="adj1" fmla="val -1790"/>
            <a:gd name="adj2" fmla="val 72735"/>
            <a:gd name="adj3" fmla="val -78059"/>
            <a:gd name="adj4" fmla="val 53997"/>
          </a:avLst>
        </a:prstGeom>
        <a:solidFill>
          <a:srgbClr val="DDF2FF"/>
        </a:solidFill>
        <a:ln w="38100" cap="flat" cmpd="sng" algn="ctr">
          <a:solidFill>
            <a:srgbClr val="00206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宿舎別様式に入力した住所が表示されます。削除しないでください。</a:t>
          </a:r>
          <a:endParaRPr kumimoji="0" lang="en-US" altLang="ja-JP" sz="16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9</xdr:col>
      <xdr:colOff>484981</xdr:colOff>
      <xdr:row>47</xdr:row>
      <xdr:rowOff>246063</xdr:rowOff>
    </xdr:from>
    <xdr:to>
      <xdr:col>14</xdr:col>
      <xdr:colOff>587375</xdr:colOff>
      <xdr:row>52</xdr:row>
      <xdr:rowOff>345281</xdr:rowOff>
    </xdr:to>
    <xdr:sp macro="" textlink="">
      <xdr:nvSpPr>
        <xdr:cNvPr id="6" name="吹き出し: 線 5">
          <a:extLst>
            <a:ext uri="{FF2B5EF4-FFF2-40B4-BE49-F238E27FC236}">
              <a16:creationId xmlns:a16="http://schemas.microsoft.com/office/drawing/2014/main" id="{41980525-938F-4596-AB39-4AE94B8CE7DD}"/>
            </a:ext>
          </a:extLst>
        </xdr:cNvPr>
        <xdr:cNvSpPr/>
      </xdr:nvSpPr>
      <xdr:spPr>
        <a:xfrm>
          <a:off x="7787481" y="8037513"/>
          <a:ext cx="4166394" cy="2226468"/>
        </a:xfrm>
        <a:prstGeom prst="borderCallout1">
          <a:avLst>
            <a:gd name="adj1" fmla="val -265"/>
            <a:gd name="adj2" fmla="val 99905"/>
            <a:gd name="adj3" fmla="val -18437"/>
            <a:gd name="adj4" fmla="val 14971"/>
          </a:avLst>
        </a:prstGeom>
        <a:solidFill>
          <a:srgbClr val="FFEBEB"/>
        </a:solidFill>
        <a:ln w="38100">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800" b="1" baseline="0">
              <a:solidFill>
                <a:sysClr val="windowText" lastClr="000000"/>
              </a:solidFill>
              <a:effectLst/>
              <a:latin typeface="+mn-lt"/>
              <a:ea typeface="+mn-ea"/>
              <a:cs typeface="+mn-cs"/>
            </a:rPr>
            <a:t>初期費用の支払い等で、助成対象外経費と合算して支払った場合は、備考欄に「請求書のとおり」等と記入し、支払内訳が分かるもの（請求書・明細書等）を添付</a:t>
          </a:r>
          <a:endParaRPr lang="en-US" altLang="ja-JP" sz="1800" b="1" baseline="0">
            <a:solidFill>
              <a:sysClr val="windowText" lastClr="000000"/>
            </a:solidFill>
            <a:effectLst/>
            <a:latin typeface="+mn-lt"/>
            <a:ea typeface="+mn-ea"/>
            <a:cs typeface="+mn-cs"/>
          </a:endParaRPr>
        </a:p>
        <a:p>
          <a:pPr algn="l"/>
          <a:r>
            <a:rPr lang="ja-JP" altLang="en-US" sz="1800" b="1" baseline="0">
              <a:solidFill>
                <a:sysClr val="windowText" lastClr="000000"/>
              </a:solidFill>
              <a:effectLst/>
              <a:latin typeface="+mn-lt"/>
              <a:ea typeface="+mn-ea"/>
              <a:cs typeface="+mn-cs"/>
            </a:rPr>
            <a:t>毎月支払う助成対象外経費がある場合は、その内訳を備考欄に記入</a:t>
          </a:r>
          <a:endParaRPr lang="en-US" altLang="ja-JP" sz="1800" b="1" baseline="0">
            <a:solidFill>
              <a:sysClr val="windowText" lastClr="000000"/>
            </a:solidFill>
            <a:effectLst/>
            <a:latin typeface="+mn-lt"/>
            <a:ea typeface="+mn-ea"/>
            <a:cs typeface="+mn-cs"/>
          </a:endParaRPr>
        </a:p>
      </xdr:txBody>
    </xdr:sp>
    <xdr:clientData/>
  </xdr:twoCellAnchor>
  <xdr:twoCellAnchor>
    <xdr:from>
      <xdr:col>0</xdr:col>
      <xdr:colOff>59532</xdr:colOff>
      <xdr:row>32</xdr:row>
      <xdr:rowOff>95251</xdr:rowOff>
    </xdr:from>
    <xdr:to>
      <xdr:col>9</xdr:col>
      <xdr:colOff>38101</xdr:colOff>
      <xdr:row>35</xdr:row>
      <xdr:rowOff>59531</xdr:rowOff>
    </xdr:to>
    <xdr:sp macro="" textlink="">
      <xdr:nvSpPr>
        <xdr:cNvPr id="7" name="正方形/長方形 6">
          <a:extLst>
            <a:ext uri="{FF2B5EF4-FFF2-40B4-BE49-F238E27FC236}">
              <a16:creationId xmlns:a16="http://schemas.microsoft.com/office/drawing/2014/main" id="{A7BAA105-7E85-45A3-9F72-9A58935A28AA}"/>
            </a:ext>
          </a:extLst>
        </xdr:cNvPr>
        <xdr:cNvSpPr/>
      </xdr:nvSpPr>
      <xdr:spPr>
        <a:xfrm>
          <a:off x="59532" y="3187701"/>
          <a:ext cx="7281069" cy="802480"/>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25</xdr:row>
      <xdr:rowOff>1095377</xdr:rowOff>
    </xdr:from>
    <xdr:to>
      <xdr:col>5</xdr:col>
      <xdr:colOff>542131</xdr:colOff>
      <xdr:row>29</xdr:row>
      <xdr:rowOff>314326</xdr:rowOff>
    </xdr:to>
    <xdr:sp macro="" textlink="">
      <xdr:nvSpPr>
        <xdr:cNvPr id="8" name="吹き出し: 線 7">
          <a:extLst>
            <a:ext uri="{FF2B5EF4-FFF2-40B4-BE49-F238E27FC236}">
              <a16:creationId xmlns:a16="http://schemas.microsoft.com/office/drawing/2014/main" id="{CFE581DB-6FB1-4A8C-B5E2-136093F02DBC}"/>
            </a:ext>
          </a:extLst>
        </xdr:cNvPr>
        <xdr:cNvSpPr/>
      </xdr:nvSpPr>
      <xdr:spPr>
        <a:xfrm>
          <a:off x="200025" y="1095377"/>
          <a:ext cx="4393406" cy="1574799"/>
        </a:xfrm>
        <a:prstGeom prst="borderCallout1">
          <a:avLst>
            <a:gd name="adj1" fmla="val 99608"/>
            <a:gd name="adj2" fmla="val 99357"/>
            <a:gd name="adj3" fmla="val 130408"/>
            <a:gd name="adj4" fmla="val 106825"/>
          </a:avLst>
        </a:prstGeom>
        <a:solidFill>
          <a:srgbClr val="FFEBEB"/>
        </a:solidFill>
        <a:ln w="38100">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800" b="1" baseline="0">
              <a:solidFill>
                <a:sysClr val="windowText" lastClr="000000"/>
              </a:solidFill>
              <a:effectLst/>
              <a:latin typeface="+mn-lt"/>
              <a:ea typeface="+mn-ea"/>
              <a:cs typeface="+mn-cs"/>
            </a:rPr>
            <a:t>経費支払書（通帳等）に記載されている</a:t>
          </a:r>
          <a:endParaRPr lang="en-US" altLang="ja-JP" sz="1800" b="1" baseline="0">
            <a:solidFill>
              <a:sysClr val="windowText" lastClr="000000"/>
            </a:solidFill>
            <a:effectLst/>
            <a:latin typeface="+mn-lt"/>
            <a:ea typeface="+mn-ea"/>
            <a:cs typeface="+mn-cs"/>
          </a:endParaRPr>
        </a:p>
        <a:p>
          <a:pPr algn="l"/>
          <a:r>
            <a:rPr lang="ja-JP" altLang="en-US" sz="1800" b="1" u="sng" baseline="0">
              <a:solidFill>
                <a:sysClr val="windowText" lastClr="000000"/>
              </a:solidFill>
              <a:effectLst/>
              <a:latin typeface="+mn-lt"/>
              <a:ea typeface="+mn-ea"/>
              <a:cs typeface="+mn-cs"/>
            </a:rPr>
            <a:t>実際の払込先</a:t>
          </a:r>
          <a:r>
            <a:rPr lang="ja-JP" altLang="en-US" sz="1800" b="1" baseline="0">
              <a:solidFill>
                <a:sysClr val="windowText" lastClr="000000"/>
              </a:solidFill>
              <a:effectLst/>
              <a:latin typeface="+mn-lt"/>
              <a:ea typeface="+mn-ea"/>
              <a:cs typeface="+mn-cs"/>
            </a:rPr>
            <a:t>や口座振替の場合の</a:t>
          </a:r>
          <a:endParaRPr lang="en-US" altLang="ja-JP" sz="1800" b="1" baseline="0">
            <a:solidFill>
              <a:sysClr val="windowText" lastClr="000000"/>
            </a:solidFill>
            <a:effectLst/>
            <a:latin typeface="+mn-lt"/>
            <a:ea typeface="+mn-ea"/>
            <a:cs typeface="+mn-cs"/>
          </a:endParaRPr>
        </a:p>
        <a:p>
          <a:pPr algn="l"/>
          <a:r>
            <a:rPr lang="ja-JP" altLang="en-US" sz="1800" b="1" baseline="0">
              <a:solidFill>
                <a:sysClr val="windowText" lastClr="000000"/>
              </a:solidFill>
              <a:effectLst/>
              <a:latin typeface="+mn-lt"/>
              <a:ea typeface="+mn-ea"/>
              <a:cs typeface="+mn-cs"/>
            </a:rPr>
            <a:t>引き落とし元等を記入。</a:t>
          </a:r>
          <a:endParaRPr lang="en-US" altLang="ja-JP" sz="1800" b="1" baseline="0">
            <a:solidFill>
              <a:sysClr val="windowText" lastClr="000000"/>
            </a:solidFill>
            <a:effectLst/>
            <a:latin typeface="+mn-lt"/>
            <a:ea typeface="+mn-ea"/>
            <a:cs typeface="+mn-cs"/>
          </a:endParaRPr>
        </a:p>
        <a:p>
          <a:pPr algn="l"/>
          <a:r>
            <a:rPr lang="ja-JP" altLang="en-US" sz="1800" b="1" baseline="0">
              <a:solidFill>
                <a:sysClr val="windowText" lastClr="000000"/>
              </a:solidFill>
              <a:effectLst/>
              <a:latin typeface="+mn-lt"/>
              <a:ea typeface="+mn-ea"/>
              <a:cs typeface="+mn-cs"/>
            </a:rPr>
            <a:t>支払先が変更になった場合は追記。</a:t>
          </a:r>
          <a:endParaRPr lang="en-US" altLang="ja-JP" sz="1800" b="1" baseline="0">
            <a:solidFill>
              <a:sysClr val="windowText" lastClr="000000"/>
            </a:solidFill>
            <a:effectLst/>
            <a:latin typeface="+mn-lt"/>
            <a:ea typeface="+mn-ea"/>
            <a:cs typeface="+mn-cs"/>
          </a:endParaRPr>
        </a:p>
      </xdr:txBody>
    </xdr:sp>
    <xdr:clientData/>
  </xdr:twoCellAnchor>
  <xdr:twoCellAnchor>
    <xdr:from>
      <xdr:col>0</xdr:col>
      <xdr:colOff>50799</xdr:colOff>
      <xdr:row>55</xdr:row>
      <xdr:rowOff>44450</xdr:rowOff>
    </xdr:from>
    <xdr:to>
      <xdr:col>4</xdr:col>
      <xdr:colOff>261937</xdr:colOff>
      <xdr:row>55</xdr:row>
      <xdr:rowOff>354013</xdr:rowOff>
    </xdr:to>
    <xdr:sp macro="" textlink="">
      <xdr:nvSpPr>
        <xdr:cNvPr id="9" name="正方形/長方形 8">
          <a:extLst>
            <a:ext uri="{FF2B5EF4-FFF2-40B4-BE49-F238E27FC236}">
              <a16:creationId xmlns:a16="http://schemas.microsoft.com/office/drawing/2014/main" id="{76426E1D-4D5F-4B0C-ABFA-61F10FA1F4BD}"/>
            </a:ext>
          </a:extLst>
        </xdr:cNvPr>
        <xdr:cNvSpPr/>
      </xdr:nvSpPr>
      <xdr:spPr>
        <a:xfrm>
          <a:off x="50799" y="11239500"/>
          <a:ext cx="3449638" cy="309563"/>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255587</xdr:colOff>
      <xdr:row>60</xdr:row>
      <xdr:rowOff>8731</xdr:rowOff>
    </xdr:from>
    <xdr:to>
      <xdr:col>9</xdr:col>
      <xdr:colOff>294480</xdr:colOff>
      <xdr:row>66</xdr:row>
      <xdr:rowOff>38894</xdr:rowOff>
    </xdr:to>
    <xdr:sp macro="" textlink="">
      <xdr:nvSpPr>
        <xdr:cNvPr id="10" name="吹き出し: 線 9">
          <a:extLst>
            <a:ext uri="{FF2B5EF4-FFF2-40B4-BE49-F238E27FC236}">
              <a16:creationId xmlns:a16="http://schemas.microsoft.com/office/drawing/2014/main" id="{E42B198A-8AC7-493C-B5EB-18644FFB1F23}"/>
            </a:ext>
          </a:extLst>
        </xdr:cNvPr>
        <xdr:cNvSpPr/>
      </xdr:nvSpPr>
      <xdr:spPr>
        <a:xfrm>
          <a:off x="255587" y="12721431"/>
          <a:ext cx="7341393" cy="1020763"/>
        </a:xfrm>
        <a:prstGeom prst="borderCallout1">
          <a:avLst>
            <a:gd name="adj1" fmla="val 698"/>
            <a:gd name="adj2" fmla="val 94"/>
            <a:gd name="adj3" fmla="val -116333"/>
            <a:gd name="adj4" fmla="val 4818"/>
          </a:avLst>
        </a:prstGeom>
        <a:solidFill>
          <a:srgbClr val="FFEBEB"/>
        </a:solidFill>
        <a:ln w="38100">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altLang="ja-JP" sz="1800" b="1" baseline="0">
              <a:solidFill>
                <a:sysClr val="windowText" lastClr="000000"/>
              </a:solidFill>
              <a:effectLst/>
              <a:latin typeface="+mn-lt"/>
              <a:ea typeface="+mn-ea"/>
              <a:cs typeface="+mn-cs"/>
            </a:rPr>
            <a:t>※</a:t>
          </a:r>
          <a:r>
            <a:rPr lang="ja-JP" altLang="en-US" sz="1800" b="1" baseline="0">
              <a:solidFill>
                <a:sysClr val="windowText" lastClr="000000"/>
              </a:solidFill>
              <a:effectLst/>
              <a:latin typeface="+mn-lt"/>
              <a:ea typeface="+mn-ea"/>
              <a:cs typeface="+mn-cs"/>
            </a:rPr>
            <a:t>いつ、どこに、いくら支払われたかを確認するため、請求書だけでなく、</a:t>
          </a:r>
          <a:endParaRPr lang="en-US" altLang="ja-JP" sz="1800" b="1" baseline="0">
            <a:solidFill>
              <a:sysClr val="windowText" lastClr="000000"/>
            </a:solidFill>
            <a:effectLst/>
            <a:latin typeface="+mn-lt"/>
            <a:ea typeface="+mn-ea"/>
            <a:cs typeface="+mn-cs"/>
          </a:endParaRPr>
        </a:p>
        <a:p>
          <a:pPr algn="l"/>
          <a:r>
            <a:rPr lang="ja-JP" altLang="en-US" sz="1800" b="1" baseline="0">
              <a:solidFill>
                <a:sysClr val="windowText" lastClr="000000"/>
              </a:solidFill>
              <a:effectLst/>
              <a:latin typeface="+mn-lt"/>
              <a:ea typeface="+mn-ea"/>
              <a:cs typeface="+mn-cs"/>
            </a:rPr>
            <a:t>振込明細や引き落とし等が確認できる書類の提出が必要</a:t>
          </a:r>
          <a:endParaRPr lang="en-US" altLang="ja-JP" sz="1800" b="1" baseline="0">
            <a:solidFill>
              <a:sysClr val="windowText" lastClr="000000"/>
            </a:solidFill>
            <a:effectLst/>
            <a:latin typeface="+mn-lt"/>
            <a:ea typeface="+mn-ea"/>
            <a:cs typeface="+mn-cs"/>
          </a:endParaRPr>
        </a:p>
      </xdr:txBody>
    </xdr:sp>
    <xdr:clientData/>
  </xdr:twoCellAnchor>
  <xdr:twoCellAnchor>
    <xdr:from>
      <xdr:col>1</xdr:col>
      <xdr:colOff>35719</xdr:colOff>
      <xdr:row>43</xdr:row>
      <xdr:rowOff>34018</xdr:rowOff>
    </xdr:from>
    <xdr:to>
      <xdr:col>5</xdr:col>
      <xdr:colOff>820171</xdr:colOff>
      <xdr:row>54</xdr:row>
      <xdr:rowOff>369094</xdr:rowOff>
    </xdr:to>
    <xdr:sp macro="" textlink="">
      <xdr:nvSpPr>
        <xdr:cNvPr id="11" name="正方形/長方形 10">
          <a:extLst>
            <a:ext uri="{FF2B5EF4-FFF2-40B4-BE49-F238E27FC236}">
              <a16:creationId xmlns:a16="http://schemas.microsoft.com/office/drawing/2014/main" id="{7D716343-071D-4DE7-B739-A68FA33BEED0}"/>
            </a:ext>
          </a:extLst>
        </xdr:cNvPr>
        <xdr:cNvSpPr/>
      </xdr:nvSpPr>
      <xdr:spPr>
        <a:xfrm>
          <a:off x="696119" y="6123668"/>
          <a:ext cx="4169002" cy="5015026"/>
        </a:xfrm>
        <a:prstGeom prst="rect">
          <a:avLst/>
        </a:prstGeom>
        <a:noFill/>
        <a:ln w="38100">
          <a:solidFill>
            <a:srgbClr val="00CC99"/>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654050</xdr:colOff>
      <xdr:row>53</xdr:row>
      <xdr:rowOff>86974</xdr:rowOff>
    </xdr:from>
    <xdr:to>
      <xdr:col>14</xdr:col>
      <xdr:colOff>797717</xdr:colOff>
      <xdr:row>57</xdr:row>
      <xdr:rowOff>369094</xdr:rowOff>
    </xdr:to>
    <xdr:sp macro="" textlink="">
      <xdr:nvSpPr>
        <xdr:cNvPr id="12" name="吹き出し: 線 11">
          <a:extLst>
            <a:ext uri="{FF2B5EF4-FFF2-40B4-BE49-F238E27FC236}">
              <a16:creationId xmlns:a16="http://schemas.microsoft.com/office/drawing/2014/main" id="{25629C77-01B1-46FA-AE32-454EB5271B11}"/>
            </a:ext>
          </a:extLst>
        </xdr:cNvPr>
        <xdr:cNvSpPr/>
      </xdr:nvSpPr>
      <xdr:spPr>
        <a:xfrm>
          <a:off x="5518150" y="10431124"/>
          <a:ext cx="6646067" cy="1939470"/>
        </a:xfrm>
        <a:prstGeom prst="borderCallout1">
          <a:avLst>
            <a:gd name="adj1" fmla="val -415"/>
            <a:gd name="adj2" fmla="val 30900"/>
            <a:gd name="adj3" fmla="val -35325"/>
            <a:gd name="adj4" fmla="val -10105"/>
          </a:avLst>
        </a:prstGeom>
        <a:solidFill>
          <a:srgbClr val="EBFFEB"/>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2000" b="1" u="sng" baseline="0">
              <a:solidFill>
                <a:srgbClr val="FF0000"/>
              </a:solidFill>
              <a:effectLst/>
              <a:latin typeface="+mn-lt"/>
              <a:ea typeface="+mn-ea"/>
              <a:cs typeface="+mn-cs"/>
            </a:rPr>
            <a:t>⚠︎黄色のセルは直接入力不可</a:t>
          </a:r>
          <a:endParaRPr lang="en-US" altLang="ja-JP" sz="2000" b="1" u="sng" baseline="0">
            <a:solidFill>
              <a:srgbClr val="FF0000"/>
            </a:solidFill>
            <a:effectLst/>
            <a:latin typeface="+mn-lt"/>
            <a:ea typeface="+mn-ea"/>
            <a:cs typeface="+mn-cs"/>
          </a:endParaRPr>
        </a:p>
        <a:p>
          <a:pPr algn="l"/>
          <a:r>
            <a:rPr lang="ja-JP" altLang="en-US" sz="1800" b="1" u="none" baseline="0">
              <a:solidFill>
                <a:sysClr val="windowText" lastClr="000000"/>
              </a:solidFill>
              <a:effectLst/>
              <a:latin typeface="+mn-lt"/>
              <a:ea typeface="+mn-ea"/>
              <a:cs typeface="+mn-cs"/>
            </a:rPr>
            <a:t>事業計画時点では、未払分の助成対象外経費はマイナス表示になってしまいますが、そのまま提出してください。</a:t>
          </a:r>
          <a:endParaRPr lang="en-US" altLang="ja-JP" sz="1800" b="1" u="none" baseline="0">
            <a:solidFill>
              <a:sysClr val="windowText" lastClr="000000"/>
            </a:solidFill>
            <a:effectLst/>
            <a:latin typeface="+mn-lt"/>
            <a:ea typeface="+mn-ea"/>
            <a:cs typeface="+mn-cs"/>
          </a:endParaRPr>
        </a:p>
        <a:p>
          <a:pPr algn="l"/>
          <a:r>
            <a:rPr lang="ja-JP" altLang="en-US" sz="1800" b="1" u="none" baseline="0">
              <a:solidFill>
                <a:sysClr val="windowText" lastClr="000000"/>
              </a:solidFill>
              <a:effectLst/>
              <a:latin typeface="+mn-lt"/>
              <a:ea typeface="+mn-ea"/>
              <a:cs typeface="+mn-cs"/>
            </a:rPr>
            <a:t>実績報告時に完成します。</a:t>
          </a:r>
          <a:endParaRPr lang="en-US" altLang="ja-JP" sz="1800" b="1" u="none" baseline="0">
            <a:solidFill>
              <a:sysClr val="windowText" lastClr="000000"/>
            </a:solidFill>
            <a:effectLst/>
            <a:latin typeface="+mn-lt"/>
            <a:ea typeface="+mn-ea"/>
            <a:cs typeface="+mn-cs"/>
          </a:endParaRPr>
        </a:p>
      </xdr:txBody>
    </xdr:sp>
    <xdr:clientData/>
  </xdr:twoCellAnchor>
  <xdr:twoCellAnchor>
    <xdr:from>
      <xdr:col>1</xdr:col>
      <xdr:colOff>35719</xdr:colOff>
      <xdr:row>38</xdr:row>
      <xdr:rowOff>0</xdr:rowOff>
    </xdr:from>
    <xdr:to>
      <xdr:col>6</xdr:col>
      <xdr:colOff>23813</xdr:colOff>
      <xdr:row>39</xdr:row>
      <xdr:rowOff>23812</xdr:rowOff>
    </xdr:to>
    <xdr:sp macro="" textlink="">
      <xdr:nvSpPr>
        <xdr:cNvPr id="13" name="正方形/長方形 12">
          <a:extLst>
            <a:ext uri="{FF2B5EF4-FFF2-40B4-BE49-F238E27FC236}">
              <a16:creationId xmlns:a16="http://schemas.microsoft.com/office/drawing/2014/main" id="{E9DEF225-3A67-483A-8A35-4C1A8AFCCE6F}"/>
            </a:ext>
          </a:extLst>
        </xdr:cNvPr>
        <xdr:cNvSpPr/>
      </xdr:nvSpPr>
      <xdr:spPr>
        <a:xfrm>
          <a:off x="696119" y="4756150"/>
          <a:ext cx="4191794" cy="506412"/>
        </a:xfrm>
        <a:prstGeom prst="rect">
          <a:avLst/>
        </a:prstGeom>
        <a:noFill/>
        <a:ln w="38100">
          <a:solidFill>
            <a:srgbClr val="00CC99"/>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845344</xdr:colOff>
      <xdr:row>28</xdr:row>
      <xdr:rowOff>130969</xdr:rowOff>
    </xdr:from>
    <xdr:to>
      <xdr:col>14</xdr:col>
      <xdr:colOff>809626</xdr:colOff>
      <xdr:row>30</xdr:row>
      <xdr:rowOff>23812</xdr:rowOff>
    </xdr:to>
    <xdr:sp macro="" textlink="">
      <xdr:nvSpPr>
        <xdr:cNvPr id="14" name="正方形/長方形 13">
          <a:extLst>
            <a:ext uri="{FF2B5EF4-FFF2-40B4-BE49-F238E27FC236}">
              <a16:creationId xmlns:a16="http://schemas.microsoft.com/office/drawing/2014/main" id="{CAC223D4-5F5E-4974-A105-932544D4E6E8}"/>
            </a:ext>
          </a:extLst>
        </xdr:cNvPr>
        <xdr:cNvSpPr/>
      </xdr:nvSpPr>
      <xdr:spPr>
        <a:xfrm>
          <a:off x="8928894" y="2245519"/>
          <a:ext cx="3247232" cy="457993"/>
        </a:xfrm>
        <a:prstGeom prst="rect">
          <a:avLst/>
        </a:prstGeom>
        <a:noFill/>
        <a:ln w="38100">
          <a:solidFill>
            <a:srgbClr val="00CC99"/>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11906</xdr:colOff>
      <xdr:row>33</xdr:row>
      <xdr:rowOff>273844</xdr:rowOff>
    </xdr:from>
    <xdr:to>
      <xdr:col>14</xdr:col>
      <xdr:colOff>845346</xdr:colOff>
      <xdr:row>35</xdr:row>
      <xdr:rowOff>59531</xdr:rowOff>
    </xdr:to>
    <xdr:sp macro="" textlink="">
      <xdr:nvSpPr>
        <xdr:cNvPr id="15" name="正方形/長方形 14">
          <a:extLst>
            <a:ext uri="{FF2B5EF4-FFF2-40B4-BE49-F238E27FC236}">
              <a16:creationId xmlns:a16="http://schemas.microsoft.com/office/drawing/2014/main" id="{A94A2FE9-C932-4805-9807-009EE0A4ADEF}"/>
            </a:ext>
          </a:extLst>
        </xdr:cNvPr>
        <xdr:cNvSpPr/>
      </xdr:nvSpPr>
      <xdr:spPr>
        <a:xfrm>
          <a:off x="10565606" y="3518694"/>
          <a:ext cx="1614490" cy="471487"/>
        </a:xfrm>
        <a:prstGeom prst="rect">
          <a:avLst/>
        </a:prstGeom>
        <a:noFill/>
        <a:ln w="38100">
          <a:solidFill>
            <a:srgbClr val="00CC99"/>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678657</xdr:colOff>
      <xdr:row>48</xdr:row>
      <xdr:rowOff>11907</xdr:rowOff>
    </xdr:from>
    <xdr:to>
      <xdr:col>4</xdr:col>
      <xdr:colOff>559594</xdr:colOff>
      <xdr:row>52</xdr:row>
      <xdr:rowOff>23813</xdr:rowOff>
    </xdr:to>
    <xdr:sp macro="" textlink="">
      <xdr:nvSpPr>
        <xdr:cNvPr id="16" name="吹き出し: 線 15">
          <a:extLst>
            <a:ext uri="{FF2B5EF4-FFF2-40B4-BE49-F238E27FC236}">
              <a16:creationId xmlns:a16="http://schemas.microsoft.com/office/drawing/2014/main" id="{EABF394D-F0E1-441E-9788-6B20AFE85980}"/>
            </a:ext>
          </a:extLst>
        </xdr:cNvPr>
        <xdr:cNvSpPr/>
      </xdr:nvSpPr>
      <xdr:spPr>
        <a:xfrm>
          <a:off x="1339057" y="8228807"/>
          <a:ext cx="2459037" cy="1713706"/>
        </a:xfrm>
        <a:prstGeom prst="borderCallout1">
          <a:avLst>
            <a:gd name="adj1" fmla="val -741"/>
            <a:gd name="adj2" fmla="val -278"/>
            <a:gd name="adj3" fmla="val -26344"/>
            <a:gd name="adj4" fmla="val -25032"/>
          </a:avLst>
        </a:prstGeom>
        <a:solidFill>
          <a:srgbClr val="FFEBEB"/>
        </a:solidFill>
        <a:ln w="38100">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800" b="1" baseline="0">
              <a:solidFill>
                <a:sysClr val="windowText" lastClr="000000"/>
              </a:solidFill>
              <a:effectLst/>
              <a:latin typeface="+mn-lt"/>
              <a:ea typeface="+mn-ea"/>
              <a:cs typeface="+mn-cs"/>
            </a:rPr>
            <a:t>実際に資金が移動した日を記入</a:t>
          </a:r>
          <a:endParaRPr lang="en-US" altLang="ja-JP" sz="1800" b="1" baseline="0">
            <a:solidFill>
              <a:sysClr val="windowText" lastClr="000000"/>
            </a:solidFill>
            <a:effectLst/>
            <a:latin typeface="+mn-lt"/>
            <a:ea typeface="+mn-ea"/>
            <a:cs typeface="+mn-cs"/>
          </a:endParaRPr>
        </a:p>
        <a:p>
          <a:pPr algn="l"/>
          <a:r>
            <a:rPr lang="ja-JP" altLang="en-US" sz="1600" b="1" baseline="0">
              <a:solidFill>
                <a:sysClr val="windowText" lastClr="000000"/>
              </a:solidFill>
              <a:effectLst/>
              <a:latin typeface="+mn-lt"/>
              <a:ea typeface="+mn-ea"/>
              <a:cs typeface="+mn-cs"/>
            </a:rPr>
            <a:t>（西暦で入力すると和暦に自動変換されます）</a:t>
          </a:r>
          <a:endParaRPr lang="en-US" altLang="ja-JP" sz="1600" b="1" baseline="0">
            <a:solidFill>
              <a:sysClr val="windowText" lastClr="000000"/>
            </a:solidFill>
            <a:effectLst/>
            <a:latin typeface="+mn-lt"/>
            <a:ea typeface="+mn-ea"/>
            <a:cs typeface="+mn-cs"/>
          </a:endParaRPr>
        </a:p>
      </xdr:txBody>
    </xdr:sp>
    <xdr:clientData/>
  </xdr:twoCellAnchor>
  <xdr:twoCellAnchor>
    <xdr:from>
      <xdr:col>6</xdr:col>
      <xdr:colOff>8731</xdr:colOff>
      <xdr:row>41</xdr:row>
      <xdr:rowOff>6350</xdr:rowOff>
    </xdr:from>
    <xdr:to>
      <xdr:col>6</xdr:col>
      <xdr:colOff>785812</xdr:colOff>
      <xdr:row>47</xdr:row>
      <xdr:rowOff>26192</xdr:rowOff>
    </xdr:to>
    <xdr:sp macro="" textlink="">
      <xdr:nvSpPr>
        <xdr:cNvPr id="17" name="正方形/長方形 16">
          <a:extLst>
            <a:ext uri="{FF2B5EF4-FFF2-40B4-BE49-F238E27FC236}">
              <a16:creationId xmlns:a16="http://schemas.microsoft.com/office/drawing/2014/main" id="{E057870C-A1F0-4A3D-B4B2-0B68E68C22EC}"/>
            </a:ext>
          </a:extLst>
        </xdr:cNvPr>
        <xdr:cNvSpPr/>
      </xdr:nvSpPr>
      <xdr:spPr>
        <a:xfrm>
          <a:off x="4872831" y="5549900"/>
          <a:ext cx="777081" cy="2267742"/>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68262</xdr:colOff>
      <xdr:row>48</xdr:row>
      <xdr:rowOff>29368</xdr:rowOff>
    </xdr:from>
    <xdr:to>
      <xdr:col>9</xdr:col>
      <xdr:colOff>392906</xdr:colOff>
      <xdr:row>50</xdr:row>
      <xdr:rowOff>416719</xdr:rowOff>
    </xdr:to>
    <xdr:sp macro="" textlink="">
      <xdr:nvSpPr>
        <xdr:cNvPr id="18" name="吹き出し: 線 17">
          <a:extLst>
            <a:ext uri="{FF2B5EF4-FFF2-40B4-BE49-F238E27FC236}">
              <a16:creationId xmlns:a16="http://schemas.microsoft.com/office/drawing/2014/main" id="{36D81606-4DA8-4FDC-B577-47385DF751EB}"/>
            </a:ext>
          </a:extLst>
        </xdr:cNvPr>
        <xdr:cNvSpPr/>
      </xdr:nvSpPr>
      <xdr:spPr>
        <a:xfrm>
          <a:off x="4932362" y="8246268"/>
          <a:ext cx="2763044" cy="1238251"/>
        </a:xfrm>
        <a:prstGeom prst="borderCallout1">
          <a:avLst>
            <a:gd name="adj1" fmla="val -741"/>
            <a:gd name="adj2" fmla="val -278"/>
            <a:gd name="adj3" fmla="val -34990"/>
            <a:gd name="adj4" fmla="val 15168"/>
          </a:avLst>
        </a:prstGeom>
        <a:solidFill>
          <a:srgbClr val="FFEBEB"/>
        </a:solidFill>
        <a:ln w="38100">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800" b="1" baseline="0">
              <a:solidFill>
                <a:sysClr val="windowText" lastClr="000000"/>
              </a:solidFill>
              <a:effectLst/>
              <a:latin typeface="+mn-lt"/>
              <a:ea typeface="+mn-ea"/>
              <a:cs typeface="+mn-cs"/>
            </a:rPr>
            <a:t>賃料支払時の総支払額や引き落とし額を記入</a:t>
          </a:r>
          <a:endParaRPr lang="en-US" altLang="ja-JP" sz="1800" b="1" baseline="0">
            <a:solidFill>
              <a:sysClr val="windowText" lastClr="000000"/>
            </a:solidFill>
            <a:effectLst/>
            <a:latin typeface="+mn-lt"/>
            <a:ea typeface="+mn-ea"/>
            <a:cs typeface="+mn-cs"/>
          </a:endParaRPr>
        </a:p>
      </xdr:txBody>
    </xdr:sp>
    <xdr:clientData/>
  </xdr:twoCellAnchor>
  <xdr:twoCellAnchor>
    <xdr:from>
      <xdr:col>9</xdr:col>
      <xdr:colOff>125413</xdr:colOff>
      <xdr:row>25</xdr:row>
      <xdr:rowOff>59532</xdr:rowOff>
    </xdr:from>
    <xdr:to>
      <xdr:col>14</xdr:col>
      <xdr:colOff>752474</xdr:colOff>
      <xdr:row>25</xdr:row>
      <xdr:rowOff>1512094</xdr:rowOff>
    </xdr:to>
    <xdr:sp macro="" textlink="">
      <xdr:nvSpPr>
        <xdr:cNvPr id="19" name="四角形: メモ 18">
          <a:extLst>
            <a:ext uri="{FF2B5EF4-FFF2-40B4-BE49-F238E27FC236}">
              <a16:creationId xmlns:a16="http://schemas.microsoft.com/office/drawing/2014/main" id="{5B67B070-2FEE-4B90-BFEC-340A412F176A}"/>
            </a:ext>
          </a:extLst>
        </xdr:cNvPr>
        <xdr:cNvSpPr/>
      </xdr:nvSpPr>
      <xdr:spPr>
        <a:xfrm>
          <a:off x="7427913" y="59532"/>
          <a:ext cx="4691061" cy="1452562"/>
        </a:xfrm>
        <a:prstGeom prst="foldedCorner">
          <a:avLst/>
        </a:prstGeom>
        <a:solidFill>
          <a:srgbClr val="FFEBEB"/>
        </a:solidFill>
        <a:ln w="38100">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800" b="1" baseline="0">
              <a:solidFill>
                <a:sysClr val="windowText" lastClr="000000"/>
              </a:solidFill>
              <a:effectLst/>
              <a:latin typeface="+mn-lt"/>
              <a:ea typeface="+mn-ea"/>
              <a:cs typeface="+mn-cs"/>
            </a:rPr>
            <a:t>ホームページ掲載の「経費払込照合表及び経費支払書について」も適宜参照してください。</a:t>
          </a:r>
          <a:endParaRPr lang="en-US" altLang="ja-JP" sz="1800" b="1" baseline="0">
            <a:solidFill>
              <a:sysClr val="windowText" lastClr="000000"/>
            </a:solidFill>
            <a:effectLst/>
            <a:latin typeface="+mn-lt"/>
            <a:ea typeface="+mn-ea"/>
            <a:cs typeface="+mn-cs"/>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59532</xdr:colOff>
      <xdr:row>25</xdr:row>
      <xdr:rowOff>119063</xdr:rowOff>
    </xdr:from>
    <xdr:to>
      <xdr:col>9</xdr:col>
      <xdr:colOff>492918</xdr:colOff>
      <xdr:row>25</xdr:row>
      <xdr:rowOff>1154906</xdr:rowOff>
    </xdr:to>
    <xdr:sp macro="" textlink="">
      <xdr:nvSpPr>
        <xdr:cNvPr id="2" name="角丸四角形 2">
          <a:extLst>
            <a:ext uri="{FF2B5EF4-FFF2-40B4-BE49-F238E27FC236}">
              <a16:creationId xmlns:a16="http://schemas.microsoft.com/office/drawing/2014/main" id="{0A0ED7B0-1CF3-45A9-B92F-3C4BF6C6D048}"/>
            </a:ext>
          </a:extLst>
        </xdr:cNvPr>
        <xdr:cNvSpPr/>
      </xdr:nvSpPr>
      <xdr:spPr>
        <a:xfrm>
          <a:off x="5044282" y="119063"/>
          <a:ext cx="2871786" cy="1035843"/>
        </a:xfrm>
        <a:prstGeom prst="roundRect">
          <a:avLst/>
        </a:prstGeom>
        <a:noFill/>
        <a:ln w="31750">
          <a:solidFill>
            <a:srgbClr val="C00000"/>
          </a:solidFill>
        </a:ln>
      </xdr:spPr>
      <xdr:style>
        <a:lnRef idx="1">
          <a:schemeClr val="accent4"/>
        </a:lnRef>
        <a:fillRef idx="2">
          <a:schemeClr val="accent4"/>
        </a:fillRef>
        <a:effectRef idx="1">
          <a:schemeClr val="accent4"/>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記入例</a:t>
          </a:r>
          <a:r>
            <a:rPr lang="en-US" altLang="ja-JP"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ⅱ</a:t>
          </a:r>
        </a:p>
        <a:p>
          <a:pPr algn="ctr">
            <a:spcAft>
              <a:spcPts val="0"/>
            </a:spcAft>
          </a:pPr>
          <a:r>
            <a:rPr lang="ja-JP" altLang="en-US"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（交付申請時）</a:t>
          </a:r>
          <a:endParaRPr lang="en-US" altLang="ja-JP"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endParaRPr>
        </a:p>
      </xdr:txBody>
    </xdr:sp>
    <xdr:clientData/>
  </xdr:twoCellAnchor>
  <xdr:twoCellAnchor>
    <xdr:from>
      <xdr:col>0</xdr:col>
      <xdr:colOff>35719</xdr:colOff>
      <xdr:row>41</xdr:row>
      <xdr:rowOff>11907</xdr:rowOff>
    </xdr:from>
    <xdr:to>
      <xdr:col>1</xdr:col>
      <xdr:colOff>11906</xdr:colOff>
      <xdr:row>51</xdr:row>
      <xdr:rowOff>0</xdr:rowOff>
    </xdr:to>
    <xdr:sp macro="" textlink="">
      <xdr:nvSpPr>
        <xdr:cNvPr id="3" name="正方形/長方形 2">
          <a:extLst>
            <a:ext uri="{FF2B5EF4-FFF2-40B4-BE49-F238E27FC236}">
              <a16:creationId xmlns:a16="http://schemas.microsoft.com/office/drawing/2014/main" id="{D76466E5-35D1-4D4C-A749-816C6E9D085F}"/>
            </a:ext>
          </a:extLst>
        </xdr:cNvPr>
        <xdr:cNvSpPr/>
      </xdr:nvSpPr>
      <xdr:spPr>
        <a:xfrm>
          <a:off x="35719" y="5555457"/>
          <a:ext cx="757237" cy="3937793"/>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23811</xdr:colOff>
      <xdr:row>40</xdr:row>
      <xdr:rowOff>164306</xdr:rowOff>
    </xdr:from>
    <xdr:to>
      <xdr:col>14</xdr:col>
      <xdr:colOff>782410</xdr:colOff>
      <xdr:row>50</xdr:row>
      <xdr:rowOff>392906</xdr:rowOff>
    </xdr:to>
    <xdr:sp macro="" textlink="">
      <xdr:nvSpPr>
        <xdr:cNvPr id="4" name="正方形/長方形 3">
          <a:extLst>
            <a:ext uri="{FF2B5EF4-FFF2-40B4-BE49-F238E27FC236}">
              <a16:creationId xmlns:a16="http://schemas.microsoft.com/office/drawing/2014/main" id="{FFD0280C-0961-4804-BDD8-B6D520E04275}"/>
            </a:ext>
          </a:extLst>
        </xdr:cNvPr>
        <xdr:cNvSpPr/>
      </xdr:nvSpPr>
      <xdr:spPr>
        <a:xfrm>
          <a:off x="5008561" y="5523706"/>
          <a:ext cx="7260999" cy="3937000"/>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25</xdr:row>
      <xdr:rowOff>1420019</xdr:rowOff>
    </xdr:from>
    <xdr:to>
      <xdr:col>6</xdr:col>
      <xdr:colOff>345281</xdr:colOff>
      <xdr:row>30</xdr:row>
      <xdr:rowOff>130969</xdr:rowOff>
    </xdr:to>
    <xdr:sp macro="" textlink="">
      <xdr:nvSpPr>
        <xdr:cNvPr id="5" name="吹き出し: 線 4">
          <a:extLst>
            <a:ext uri="{FF2B5EF4-FFF2-40B4-BE49-F238E27FC236}">
              <a16:creationId xmlns:a16="http://schemas.microsoft.com/office/drawing/2014/main" id="{93B94CA4-1ACC-46DD-B929-78F855EECAE5}"/>
            </a:ext>
          </a:extLst>
        </xdr:cNvPr>
        <xdr:cNvSpPr/>
      </xdr:nvSpPr>
      <xdr:spPr>
        <a:xfrm>
          <a:off x="142875" y="1420019"/>
          <a:ext cx="5187156" cy="1390650"/>
        </a:xfrm>
        <a:prstGeom prst="borderCallout1">
          <a:avLst>
            <a:gd name="adj1" fmla="val 101728"/>
            <a:gd name="adj2" fmla="val 22294"/>
            <a:gd name="adj3" fmla="val 165267"/>
            <a:gd name="adj4" fmla="val 62671"/>
          </a:avLst>
        </a:prstGeom>
        <a:solidFill>
          <a:srgbClr val="FFEBEB"/>
        </a:solidFill>
        <a:ln w="38100">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800" b="1" baseline="0">
              <a:solidFill>
                <a:sysClr val="windowText" lastClr="000000"/>
              </a:solidFill>
              <a:effectLst/>
              <a:latin typeface="+mn-lt"/>
              <a:ea typeface="+mn-ea"/>
              <a:cs typeface="+mn-cs"/>
            </a:rPr>
            <a:t>例えば、８月から口座振替となった場合には、通帳等に記載されている名称を記入し、口座振替となったことが分かる書類（口座振替依頼書等）を提出</a:t>
          </a:r>
          <a:endParaRPr lang="en-US" altLang="ja-JP" sz="1800" b="1" baseline="0">
            <a:solidFill>
              <a:sysClr val="windowText" lastClr="000000"/>
            </a:solidFill>
            <a:effectLst/>
            <a:latin typeface="+mn-lt"/>
            <a:ea typeface="+mn-ea"/>
            <a:cs typeface="+mn-cs"/>
          </a:endParaRPr>
        </a:p>
      </xdr:txBody>
    </xdr:sp>
    <xdr:clientData/>
  </xdr:twoCellAnchor>
  <xdr:twoCellAnchor>
    <xdr:from>
      <xdr:col>3</xdr:col>
      <xdr:colOff>845343</xdr:colOff>
      <xdr:row>33</xdr:row>
      <xdr:rowOff>297656</xdr:rowOff>
    </xdr:from>
    <xdr:to>
      <xdr:col>9</xdr:col>
      <xdr:colOff>38100</xdr:colOff>
      <xdr:row>35</xdr:row>
      <xdr:rowOff>83342</xdr:rowOff>
    </xdr:to>
    <xdr:sp macro="" textlink="">
      <xdr:nvSpPr>
        <xdr:cNvPr id="6" name="正方形/長方形 5">
          <a:extLst>
            <a:ext uri="{FF2B5EF4-FFF2-40B4-BE49-F238E27FC236}">
              <a16:creationId xmlns:a16="http://schemas.microsoft.com/office/drawing/2014/main" id="{D99B858D-7E50-4437-9029-0B60443B426E}"/>
            </a:ext>
          </a:extLst>
        </xdr:cNvPr>
        <xdr:cNvSpPr/>
      </xdr:nvSpPr>
      <xdr:spPr>
        <a:xfrm>
          <a:off x="3359943" y="3542506"/>
          <a:ext cx="4101307" cy="471486"/>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119062</xdr:colOff>
      <xdr:row>25</xdr:row>
      <xdr:rowOff>83344</xdr:rowOff>
    </xdr:from>
    <xdr:to>
      <xdr:col>5</xdr:col>
      <xdr:colOff>587375</xdr:colOff>
      <xdr:row>25</xdr:row>
      <xdr:rowOff>1309687</xdr:rowOff>
    </xdr:to>
    <xdr:sp macro="" textlink="">
      <xdr:nvSpPr>
        <xdr:cNvPr id="7" name="四角形: メモ 6">
          <a:extLst>
            <a:ext uri="{FF2B5EF4-FFF2-40B4-BE49-F238E27FC236}">
              <a16:creationId xmlns:a16="http://schemas.microsoft.com/office/drawing/2014/main" id="{330797F1-B7DC-473B-B4CA-6447136238A5}"/>
            </a:ext>
          </a:extLst>
        </xdr:cNvPr>
        <xdr:cNvSpPr/>
      </xdr:nvSpPr>
      <xdr:spPr>
        <a:xfrm>
          <a:off x="119062" y="83344"/>
          <a:ext cx="4640263" cy="1226343"/>
        </a:xfrm>
        <a:prstGeom prst="foldedCorner">
          <a:avLst>
            <a:gd name="adj" fmla="val 13355"/>
          </a:avLst>
        </a:prstGeom>
        <a:solidFill>
          <a:srgbClr val="E5F5FF"/>
        </a:solidFill>
        <a:ln>
          <a:solidFill>
            <a:srgbClr val="41719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0">
              <a:solidFill>
                <a:srgbClr val="000066"/>
              </a:solidFill>
              <a:latin typeface="HGS創英角ﾎﾟｯﾌﾟ体" panose="040B0A00000000000000" pitchFamily="50" charset="-128"/>
              <a:ea typeface="HGS創英角ﾎﾟｯﾌﾟ体" panose="040B0A00000000000000" pitchFamily="50" charset="-128"/>
            </a:rPr>
            <a:t>経費払込照合表は、事業計画時→交付申請時→</a:t>
          </a:r>
          <a:endParaRPr kumimoji="1" lang="en-US" altLang="ja-JP" sz="1600" b="0">
            <a:solidFill>
              <a:srgbClr val="000066"/>
            </a:solidFill>
            <a:latin typeface="HGS創英角ﾎﾟｯﾌﾟ体" panose="040B0A00000000000000" pitchFamily="50" charset="-128"/>
            <a:ea typeface="HGS創英角ﾎﾟｯﾌﾟ体" panose="040B0A00000000000000" pitchFamily="50" charset="-128"/>
          </a:endParaRPr>
        </a:p>
        <a:p>
          <a:pPr algn="l"/>
          <a:r>
            <a:rPr kumimoji="1" lang="ja-JP" altLang="en-US" sz="1600" b="0">
              <a:solidFill>
                <a:srgbClr val="000066"/>
              </a:solidFill>
              <a:latin typeface="HGS創英角ﾎﾟｯﾌﾟ体" panose="040B0A00000000000000" pitchFamily="50" charset="-128"/>
              <a:ea typeface="HGS創英角ﾎﾟｯﾌﾟ体" panose="040B0A00000000000000" pitchFamily="50" charset="-128"/>
            </a:rPr>
            <a:t>実績報告時に追記していく書式です。記入例</a:t>
          </a:r>
          <a:r>
            <a:rPr kumimoji="1" lang="en-US" altLang="ja-JP" sz="1600" b="0">
              <a:solidFill>
                <a:srgbClr val="000066"/>
              </a:solidFill>
              <a:latin typeface="HGS創英角ﾎﾟｯﾌﾟ体" panose="040B0A00000000000000" pitchFamily="50" charset="-128"/>
              <a:ea typeface="HGS創英角ﾎﾟｯﾌﾟ体" panose="040B0A00000000000000" pitchFamily="50" charset="-128"/>
            </a:rPr>
            <a:t>ⅰ</a:t>
          </a:r>
          <a:r>
            <a:rPr kumimoji="1" lang="ja-JP" altLang="en-US" sz="1600" b="0">
              <a:solidFill>
                <a:srgbClr val="000066"/>
              </a:solidFill>
              <a:latin typeface="HGS創英角ﾎﾟｯﾌﾟ体" panose="040B0A00000000000000" pitchFamily="50" charset="-128"/>
              <a:ea typeface="HGS創英角ﾎﾟｯﾌﾟ体" panose="040B0A00000000000000" pitchFamily="50" charset="-128"/>
            </a:rPr>
            <a:t>を再確認のうえ作成してください。</a:t>
          </a:r>
          <a:endParaRPr kumimoji="1" lang="en-US" altLang="ja-JP" sz="1600" b="0">
            <a:solidFill>
              <a:srgbClr val="000066"/>
            </a:solidFill>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8</xdr:col>
      <xdr:colOff>166687</xdr:colOff>
      <xdr:row>51</xdr:row>
      <xdr:rowOff>392677</xdr:rowOff>
    </xdr:from>
    <xdr:to>
      <xdr:col>14</xdr:col>
      <xdr:colOff>267039</xdr:colOff>
      <xdr:row>54</xdr:row>
      <xdr:rowOff>183923</xdr:rowOff>
    </xdr:to>
    <xdr:sp macro="" textlink="">
      <xdr:nvSpPr>
        <xdr:cNvPr id="8" name="吹き出し: 線 7">
          <a:extLst>
            <a:ext uri="{FF2B5EF4-FFF2-40B4-BE49-F238E27FC236}">
              <a16:creationId xmlns:a16="http://schemas.microsoft.com/office/drawing/2014/main" id="{E866F470-7764-4E72-B763-8FAFC90698BD}"/>
            </a:ext>
          </a:extLst>
        </xdr:cNvPr>
        <xdr:cNvSpPr/>
      </xdr:nvSpPr>
      <xdr:spPr>
        <a:xfrm>
          <a:off x="6777037" y="9885927"/>
          <a:ext cx="4977152" cy="1067596"/>
        </a:xfrm>
        <a:prstGeom prst="borderCallout1">
          <a:avLst>
            <a:gd name="adj1" fmla="val 1728"/>
            <a:gd name="adj2" fmla="val 14917"/>
            <a:gd name="adj3" fmla="val -37548"/>
            <a:gd name="adj4" fmla="val 2984"/>
          </a:avLst>
        </a:prstGeom>
        <a:solidFill>
          <a:srgbClr val="FFEBEB"/>
        </a:solidFill>
        <a:ln w="38100">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800" b="1" baseline="0">
              <a:solidFill>
                <a:sysClr val="windowText" lastClr="000000"/>
              </a:solidFill>
              <a:effectLst/>
              <a:latin typeface="+mn-lt"/>
              <a:ea typeface="+mn-ea"/>
              <a:cs typeface="+mn-cs"/>
            </a:rPr>
            <a:t>事業計画時に作成した経費払込照合表に、</a:t>
          </a:r>
          <a:endParaRPr lang="en-US" altLang="ja-JP" sz="1800" b="1" baseline="0">
            <a:solidFill>
              <a:sysClr val="windowText" lastClr="000000"/>
            </a:solidFill>
            <a:effectLst/>
            <a:latin typeface="+mn-lt"/>
            <a:ea typeface="+mn-ea"/>
            <a:cs typeface="+mn-cs"/>
          </a:endParaRPr>
        </a:p>
        <a:p>
          <a:pPr algn="l"/>
          <a:r>
            <a:rPr lang="ja-JP" altLang="en-US" sz="1800" b="1" baseline="0">
              <a:solidFill>
                <a:sysClr val="windowText" lastClr="000000"/>
              </a:solidFill>
              <a:effectLst/>
              <a:latin typeface="+mn-lt"/>
              <a:ea typeface="+mn-ea"/>
              <a:cs typeface="+mn-cs"/>
            </a:rPr>
            <a:t>１０月末までに支払済みの経費を追記</a:t>
          </a:r>
          <a:endParaRPr lang="en-US" altLang="ja-JP" sz="1800" b="1" baseline="0">
            <a:solidFill>
              <a:sysClr val="windowText" lastClr="000000"/>
            </a:solidFill>
            <a:effectLst/>
            <a:latin typeface="+mn-lt"/>
            <a:ea typeface="+mn-ea"/>
            <a:cs typeface="+mn-cs"/>
          </a:endParaRPr>
        </a:p>
      </xdr:txBody>
    </xdr:sp>
    <xdr:clientData/>
  </xdr:twoCellAnchor>
  <xdr:twoCellAnchor>
    <xdr:from>
      <xdr:col>9</xdr:col>
      <xdr:colOff>773908</xdr:colOff>
      <xdr:row>43</xdr:row>
      <xdr:rowOff>381001</xdr:rowOff>
    </xdr:from>
    <xdr:to>
      <xdr:col>14</xdr:col>
      <xdr:colOff>666750</xdr:colOff>
      <xdr:row>48</xdr:row>
      <xdr:rowOff>59532</xdr:rowOff>
    </xdr:to>
    <xdr:sp macro="" textlink="">
      <xdr:nvSpPr>
        <xdr:cNvPr id="9" name="吹き出し: 線 8">
          <a:extLst>
            <a:ext uri="{FF2B5EF4-FFF2-40B4-BE49-F238E27FC236}">
              <a16:creationId xmlns:a16="http://schemas.microsoft.com/office/drawing/2014/main" id="{8D29FC26-B3AD-4E1C-957B-DDDFEA924C41}"/>
            </a:ext>
          </a:extLst>
        </xdr:cNvPr>
        <xdr:cNvSpPr/>
      </xdr:nvSpPr>
      <xdr:spPr>
        <a:xfrm>
          <a:off x="8197058" y="6470651"/>
          <a:ext cx="3956842" cy="1805781"/>
        </a:xfrm>
        <a:prstGeom prst="borderCallout1">
          <a:avLst>
            <a:gd name="adj1" fmla="val 1134"/>
            <a:gd name="adj2" fmla="val 1051"/>
            <a:gd name="adj3" fmla="val 174"/>
            <a:gd name="adj4" fmla="val 367"/>
          </a:avLst>
        </a:prstGeom>
        <a:solidFill>
          <a:srgbClr val="FFEBFF"/>
        </a:solidFill>
        <a:ln w="57150" cap="flat" cmpd="sng" algn="ctr">
          <a:solidFill>
            <a:srgbClr val="F846AC"/>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⚠︎事業計画時に修正があった</a:t>
          </a:r>
          <a:endParaRPr kumimoji="0" lang="en-US" altLang="ja-JP"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場合には、必ず修正内容を</a:t>
          </a:r>
          <a:endParaRPr kumimoji="0" lang="en-US" altLang="ja-JP"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反映させて作成してください。</a:t>
          </a:r>
          <a:endParaRPr kumimoji="0" lang="en-US" altLang="ja-JP"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275319</xdr:colOff>
      <xdr:row>55</xdr:row>
      <xdr:rowOff>411844</xdr:rowOff>
    </xdr:from>
    <xdr:to>
      <xdr:col>8</xdr:col>
      <xdr:colOff>500061</xdr:colOff>
      <xdr:row>63</xdr:row>
      <xdr:rowOff>1019</xdr:rowOff>
    </xdr:to>
    <xdr:sp macro="" textlink="">
      <xdr:nvSpPr>
        <xdr:cNvPr id="10" name="吹き出し: 線 9">
          <a:extLst>
            <a:ext uri="{FF2B5EF4-FFF2-40B4-BE49-F238E27FC236}">
              <a16:creationId xmlns:a16="http://schemas.microsoft.com/office/drawing/2014/main" id="{73257B3F-CE2C-43EB-8FE9-14D652DB6A5E}"/>
            </a:ext>
          </a:extLst>
        </xdr:cNvPr>
        <xdr:cNvSpPr/>
      </xdr:nvSpPr>
      <xdr:spPr>
        <a:xfrm>
          <a:off x="275319" y="11606894"/>
          <a:ext cx="6835092" cy="1602125"/>
        </a:xfrm>
        <a:prstGeom prst="borderCallout1">
          <a:avLst>
            <a:gd name="adj1" fmla="val 421"/>
            <a:gd name="adj2" fmla="val 17993"/>
            <a:gd name="adj3" fmla="val -34074"/>
            <a:gd name="adj4" fmla="val 26880"/>
          </a:avLst>
        </a:prstGeom>
        <a:solidFill>
          <a:srgbClr val="EBFFEB"/>
        </a:solidFill>
        <a:ln w="28575" cap="flat" cmpd="sng" algn="ctr">
          <a:solidFill>
            <a:srgbClr val="00B050"/>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2000" b="1" i="0" u="sng"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⚠︎黄色のセルは直接入力不可</a:t>
          </a:r>
          <a:endParaRPr kumimoji="0" lang="en-US" altLang="ja-JP" sz="2000" b="1" i="0" u="sng"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交付申請時点の未払分における助成対象外経費はマイナス表示のままとしてください（実績報告時に完成します）。</a:t>
          </a:r>
          <a:endParaRPr kumimoji="0" lang="en-US" altLang="ja-JP" sz="1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163512</xdr:colOff>
      <xdr:row>51</xdr:row>
      <xdr:rowOff>389502</xdr:rowOff>
    </xdr:from>
    <xdr:to>
      <xdr:col>14</xdr:col>
      <xdr:colOff>276564</xdr:colOff>
      <xdr:row>54</xdr:row>
      <xdr:rowOff>180748</xdr:rowOff>
    </xdr:to>
    <xdr:sp macro="" textlink="">
      <xdr:nvSpPr>
        <xdr:cNvPr id="11" name="吹き出し: 線 10">
          <a:extLst>
            <a:ext uri="{FF2B5EF4-FFF2-40B4-BE49-F238E27FC236}">
              <a16:creationId xmlns:a16="http://schemas.microsoft.com/office/drawing/2014/main" id="{E6765D7E-FF07-4FE5-BED6-4EA86AE26C79}"/>
            </a:ext>
          </a:extLst>
        </xdr:cNvPr>
        <xdr:cNvSpPr/>
      </xdr:nvSpPr>
      <xdr:spPr>
        <a:xfrm>
          <a:off x="6773862" y="9882752"/>
          <a:ext cx="4989852" cy="1067596"/>
        </a:xfrm>
        <a:prstGeom prst="borderCallout1">
          <a:avLst>
            <a:gd name="adj1" fmla="val 45943"/>
            <a:gd name="adj2" fmla="val 306"/>
            <a:gd name="adj3" fmla="val -44180"/>
            <a:gd name="adj4" fmla="val -119652"/>
          </a:avLst>
        </a:prstGeom>
        <a:solidFill>
          <a:srgbClr val="FFEBEB"/>
        </a:solidFill>
        <a:ln w="38100">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800" b="1" baseline="0">
              <a:solidFill>
                <a:sysClr val="windowText" lastClr="000000"/>
              </a:solidFill>
              <a:effectLst/>
              <a:latin typeface="+mn-lt"/>
              <a:ea typeface="+mn-ea"/>
              <a:cs typeface="+mn-cs"/>
            </a:rPr>
            <a:t>事業計画時に作成した経費払込照合表に、</a:t>
          </a:r>
          <a:endParaRPr lang="en-US" altLang="ja-JP" sz="1800" b="1" baseline="0">
            <a:solidFill>
              <a:sysClr val="windowText" lastClr="000000"/>
            </a:solidFill>
            <a:effectLst/>
            <a:latin typeface="+mn-lt"/>
            <a:ea typeface="+mn-ea"/>
            <a:cs typeface="+mn-cs"/>
          </a:endParaRPr>
        </a:p>
        <a:p>
          <a:pPr algn="l"/>
          <a:r>
            <a:rPr lang="ja-JP" altLang="en-US" sz="1800" b="1" baseline="0">
              <a:solidFill>
                <a:sysClr val="windowText" lastClr="000000"/>
              </a:solidFill>
              <a:effectLst/>
              <a:latin typeface="+mn-lt"/>
              <a:ea typeface="+mn-ea"/>
              <a:cs typeface="+mn-cs"/>
            </a:rPr>
            <a:t>１０月末までに支払済みの経費を追記</a:t>
          </a:r>
          <a:endParaRPr lang="en-US" altLang="ja-JP" sz="1800" b="1" baseline="0">
            <a:solidFill>
              <a:sysClr val="windowText" lastClr="000000"/>
            </a:solidFill>
            <a:effectLst/>
            <a:latin typeface="+mn-lt"/>
            <a:ea typeface="+mn-ea"/>
            <a:cs typeface="+mn-cs"/>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309564</xdr:colOff>
      <xdr:row>25</xdr:row>
      <xdr:rowOff>178595</xdr:rowOff>
    </xdr:from>
    <xdr:to>
      <xdr:col>9</xdr:col>
      <xdr:colOff>321469</xdr:colOff>
      <xdr:row>25</xdr:row>
      <xdr:rowOff>1178719</xdr:rowOff>
    </xdr:to>
    <xdr:sp macro="" textlink="">
      <xdr:nvSpPr>
        <xdr:cNvPr id="2" name="角丸四角形 2">
          <a:extLst>
            <a:ext uri="{FF2B5EF4-FFF2-40B4-BE49-F238E27FC236}">
              <a16:creationId xmlns:a16="http://schemas.microsoft.com/office/drawing/2014/main" id="{3325B31C-7E7F-473B-AABE-1FBC489F61D4}"/>
            </a:ext>
          </a:extLst>
        </xdr:cNvPr>
        <xdr:cNvSpPr/>
      </xdr:nvSpPr>
      <xdr:spPr>
        <a:xfrm>
          <a:off x="5294314" y="178595"/>
          <a:ext cx="2450305" cy="1000124"/>
        </a:xfrm>
        <a:prstGeom prst="roundRect">
          <a:avLst/>
        </a:prstGeom>
        <a:noFill/>
        <a:ln w="31750">
          <a:solidFill>
            <a:srgbClr val="C00000"/>
          </a:solidFill>
        </a:ln>
      </xdr:spPr>
      <xdr:style>
        <a:lnRef idx="1">
          <a:schemeClr val="accent4"/>
        </a:lnRef>
        <a:fillRef idx="2">
          <a:schemeClr val="accent4"/>
        </a:fillRef>
        <a:effectRef idx="1">
          <a:schemeClr val="accent4"/>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記入</a:t>
          </a:r>
          <a:r>
            <a:rPr lang="ja-JP" altLang="en-US"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例</a:t>
          </a:r>
          <a:r>
            <a:rPr lang="en-US" altLang="ja-JP"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ⅲ</a:t>
          </a:r>
        </a:p>
        <a:p>
          <a:pPr algn="ctr">
            <a:spcAft>
              <a:spcPts val="0"/>
            </a:spcAft>
          </a:pPr>
          <a:r>
            <a:rPr lang="ja-JP" altLang="en-US"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（実績報告時）</a:t>
          </a:r>
          <a:endParaRPr lang="en-US" altLang="ja-JP"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endParaRPr>
        </a:p>
      </xdr:txBody>
    </xdr:sp>
    <xdr:clientData/>
  </xdr:twoCellAnchor>
  <xdr:twoCellAnchor>
    <xdr:from>
      <xdr:col>0</xdr:col>
      <xdr:colOff>35720</xdr:colOff>
      <xdr:row>41</xdr:row>
      <xdr:rowOff>11906</xdr:rowOff>
    </xdr:from>
    <xdr:to>
      <xdr:col>0</xdr:col>
      <xdr:colOff>821532</xdr:colOff>
      <xdr:row>55</xdr:row>
      <xdr:rowOff>47624</xdr:rowOff>
    </xdr:to>
    <xdr:sp macro="" textlink="">
      <xdr:nvSpPr>
        <xdr:cNvPr id="3" name="正方形/長方形 2">
          <a:extLst>
            <a:ext uri="{FF2B5EF4-FFF2-40B4-BE49-F238E27FC236}">
              <a16:creationId xmlns:a16="http://schemas.microsoft.com/office/drawing/2014/main" id="{EF3CF023-8848-45A8-96EB-7C5E684702C7}"/>
            </a:ext>
          </a:extLst>
        </xdr:cNvPr>
        <xdr:cNvSpPr/>
      </xdr:nvSpPr>
      <xdr:spPr>
        <a:xfrm>
          <a:off x="35720" y="5555456"/>
          <a:ext cx="747712" cy="5687218"/>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23811</xdr:colOff>
      <xdr:row>40</xdr:row>
      <xdr:rowOff>164305</xdr:rowOff>
    </xdr:from>
    <xdr:to>
      <xdr:col>14</xdr:col>
      <xdr:colOff>750092</xdr:colOff>
      <xdr:row>55</xdr:row>
      <xdr:rowOff>11905</xdr:rowOff>
    </xdr:to>
    <xdr:sp macro="" textlink="">
      <xdr:nvSpPr>
        <xdr:cNvPr id="4" name="正方形/長方形 3">
          <a:extLst>
            <a:ext uri="{FF2B5EF4-FFF2-40B4-BE49-F238E27FC236}">
              <a16:creationId xmlns:a16="http://schemas.microsoft.com/office/drawing/2014/main" id="{8DA1081E-7101-4295-B8DB-FF546A73C66C}"/>
            </a:ext>
          </a:extLst>
        </xdr:cNvPr>
        <xdr:cNvSpPr/>
      </xdr:nvSpPr>
      <xdr:spPr>
        <a:xfrm>
          <a:off x="5008561" y="5523705"/>
          <a:ext cx="7228681" cy="5683250"/>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217488</xdr:colOff>
      <xdr:row>58</xdr:row>
      <xdr:rowOff>139705</xdr:rowOff>
    </xdr:from>
    <xdr:to>
      <xdr:col>11</xdr:col>
      <xdr:colOff>583406</xdr:colOff>
      <xdr:row>64</xdr:row>
      <xdr:rowOff>8732</xdr:rowOff>
    </xdr:to>
    <xdr:sp macro="" textlink="">
      <xdr:nvSpPr>
        <xdr:cNvPr id="5" name="吹き出し: 線 4">
          <a:extLst>
            <a:ext uri="{FF2B5EF4-FFF2-40B4-BE49-F238E27FC236}">
              <a16:creationId xmlns:a16="http://schemas.microsoft.com/office/drawing/2014/main" id="{45CDC0B5-E83B-49EB-85C7-A296DBC51979}"/>
            </a:ext>
          </a:extLst>
        </xdr:cNvPr>
        <xdr:cNvSpPr/>
      </xdr:nvSpPr>
      <xdr:spPr>
        <a:xfrm>
          <a:off x="217488" y="12522205"/>
          <a:ext cx="9414668" cy="859627"/>
        </a:xfrm>
        <a:prstGeom prst="borderCallout1">
          <a:avLst>
            <a:gd name="adj1" fmla="val -1538"/>
            <a:gd name="adj2" fmla="val 667"/>
            <a:gd name="adj3" fmla="val -156159"/>
            <a:gd name="adj4" fmla="val 15947"/>
          </a:avLst>
        </a:prstGeom>
        <a:solidFill>
          <a:srgbClr val="EBFFEB"/>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2000" b="1" u="sng" baseline="0">
              <a:solidFill>
                <a:srgbClr val="FF0000"/>
              </a:solidFill>
              <a:effectLst/>
              <a:latin typeface="+mn-lt"/>
              <a:ea typeface="+mn-ea"/>
              <a:cs typeface="+mn-cs"/>
            </a:rPr>
            <a:t>⚠︎黄色のセルは直接入力不可</a:t>
          </a:r>
        </a:p>
        <a:p>
          <a:pPr algn="l"/>
          <a:r>
            <a:rPr lang="ja-JP" altLang="en-US" sz="1800" b="1" baseline="0">
              <a:solidFill>
                <a:sysClr val="windowText" lastClr="000000"/>
              </a:solidFill>
              <a:effectLst/>
              <a:latin typeface="+mn-lt"/>
              <a:ea typeface="+mn-ea"/>
              <a:cs typeface="+mn-cs"/>
            </a:rPr>
            <a:t>実績報告時には「助成対象外経費」のマイナス表示はなくなります。</a:t>
          </a:r>
          <a:endParaRPr lang="en-US" altLang="ja-JP" sz="1800" b="1" baseline="0">
            <a:solidFill>
              <a:sysClr val="windowText" lastClr="000000"/>
            </a:solidFill>
            <a:effectLst/>
            <a:latin typeface="+mn-lt"/>
            <a:ea typeface="+mn-ea"/>
            <a:cs typeface="+mn-cs"/>
          </a:endParaRPr>
        </a:p>
      </xdr:txBody>
    </xdr:sp>
    <xdr:clientData/>
  </xdr:twoCellAnchor>
  <xdr:twoCellAnchor>
    <xdr:from>
      <xdr:col>0</xdr:col>
      <xdr:colOff>125411</xdr:colOff>
      <xdr:row>25</xdr:row>
      <xdr:rowOff>83345</xdr:rowOff>
    </xdr:from>
    <xdr:to>
      <xdr:col>6</xdr:col>
      <xdr:colOff>226217</xdr:colOff>
      <xdr:row>27</xdr:row>
      <xdr:rowOff>103982</xdr:rowOff>
    </xdr:to>
    <xdr:sp macro="" textlink="">
      <xdr:nvSpPr>
        <xdr:cNvPr id="6" name="四角形: メモ 5">
          <a:extLst>
            <a:ext uri="{FF2B5EF4-FFF2-40B4-BE49-F238E27FC236}">
              <a16:creationId xmlns:a16="http://schemas.microsoft.com/office/drawing/2014/main" id="{1FAC6D06-A0EF-4DBA-976F-938E22E2586A}"/>
            </a:ext>
          </a:extLst>
        </xdr:cNvPr>
        <xdr:cNvSpPr/>
      </xdr:nvSpPr>
      <xdr:spPr>
        <a:xfrm>
          <a:off x="125411" y="83345"/>
          <a:ext cx="5085556" cy="1970087"/>
        </a:xfrm>
        <a:prstGeom prst="foldedCorner">
          <a:avLst>
            <a:gd name="adj" fmla="val 13355"/>
          </a:avLst>
        </a:prstGeom>
        <a:solidFill>
          <a:srgbClr val="E5F5FF"/>
        </a:solidFill>
        <a:ln>
          <a:solidFill>
            <a:srgbClr val="41719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0">
              <a:solidFill>
                <a:srgbClr val="000066"/>
              </a:solidFill>
              <a:latin typeface="HGS創英角ﾎﾟｯﾌﾟ体" panose="040B0A00000000000000" pitchFamily="50" charset="-128"/>
              <a:ea typeface="HGS創英角ﾎﾟｯﾌﾟ体" panose="040B0A00000000000000" pitchFamily="50" charset="-128"/>
            </a:rPr>
            <a:t>経費払込照合表は、事業計画時→交付申請時→実績報告時に追記していく書式です。</a:t>
          </a:r>
          <a:endParaRPr kumimoji="1" lang="en-US" altLang="ja-JP" sz="1800" b="0">
            <a:solidFill>
              <a:srgbClr val="000066"/>
            </a:solidFill>
            <a:latin typeface="HGS創英角ﾎﾟｯﾌﾟ体" panose="040B0A00000000000000" pitchFamily="50" charset="-128"/>
            <a:ea typeface="HGS創英角ﾎﾟｯﾌﾟ体" panose="040B0A00000000000000" pitchFamily="50" charset="-128"/>
          </a:endParaRPr>
        </a:p>
        <a:p>
          <a:pPr algn="l"/>
          <a:r>
            <a:rPr kumimoji="1" lang="ja-JP" altLang="en-US" sz="1800" b="0">
              <a:solidFill>
                <a:srgbClr val="000066"/>
              </a:solidFill>
              <a:latin typeface="HGS創英角ﾎﾟｯﾌﾟ体" panose="040B0A00000000000000" pitchFamily="50" charset="-128"/>
              <a:ea typeface="HGS創英角ﾎﾟｯﾌﾟ体" panose="040B0A00000000000000" pitchFamily="50" charset="-128"/>
            </a:rPr>
            <a:t>記入例</a:t>
          </a:r>
          <a:r>
            <a:rPr kumimoji="1" lang="en-US" altLang="ja-JP" sz="1800" b="0">
              <a:solidFill>
                <a:srgbClr val="000066"/>
              </a:solidFill>
              <a:latin typeface="HGS創英角ﾎﾟｯﾌﾟ体" panose="040B0A00000000000000" pitchFamily="50" charset="-128"/>
              <a:ea typeface="HGS創英角ﾎﾟｯﾌﾟ体" panose="040B0A00000000000000" pitchFamily="50" charset="-128"/>
            </a:rPr>
            <a:t>ⅰ</a:t>
          </a:r>
          <a:r>
            <a:rPr kumimoji="1" lang="ja-JP" altLang="en-US" sz="1800" b="0">
              <a:solidFill>
                <a:srgbClr val="000066"/>
              </a:solidFill>
              <a:latin typeface="HGS創英角ﾎﾟｯﾌﾟ体" panose="040B0A00000000000000" pitchFamily="50" charset="-128"/>
              <a:ea typeface="HGS創英角ﾎﾟｯﾌﾟ体" panose="040B0A00000000000000" pitchFamily="50" charset="-128"/>
            </a:rPr>
            <a:t>　及び　記入例</a:t>
          </a:r>
          <a:r>
            <a:rPr kumimoji="1" lang="en-US" altLang="ja-JP" sz="1800" b="0">
              <a:solidFill>
                <a:srgbClr val="000066"/>
              </a:solidFill>
              <a:latin typeface="HGS創英角ﾎﾟｯﾌﾟ体" panose="040B0A00000000000000" pitchFamily="50" charset="-128"/>
              <a:ea typeface="HGS創英角ﾎﾟｯﾌﾟ体" panose="040B0A00000000000000" pitchFamily="50" charset="-128"/>
            </a:rPr>
            <a:t>ⅱ</a:t>
          </a:r>
          <a:r>
            <a:rPr kumimoji="1" lang="ja-JP" altLang="en-US" sz="1800" b="0">
              <a:solidFill>
                <a:srgbClr val="000066"/>
              </a:solidFill>
              <a:latin typeface="HGS創英角ﾎﾟｯﾌﾟ体" panose="040B0A00000000000000" pitchFamily="50" charset="-128"/>
              <a:ea typeface="HGS創英角ﾎﾟｯﾌﾟ体" panose="040B0A00000000000000" pitchFamily="50" charset="-128"/>
            </a:rPr>
            <a:t>を再確認のうえ作成してください。</a:t>
          </a:r>
          <a:endParaRPr kumimoji="1" lang="en-US" altLang="ja-JP" sz="1800" b="0">
            <a:solidFill>
              <a:srgbClr val="000066"/>
            </a:solidFill>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8</xdr:col>
      <xdr:colOff>250031</xdr:colOff>
      <xdr:row>49</xdr:row>
      <xdr:rowOff>182676</xdr:rowOff>
    </xdr:from>
    <xdr:to>
      <xdr:col>14</xdr:col>
      <xdr:colOff>102508</xdr:colOff>
      <xdr:row>53</xdr:row>
      <xdr:rowOff>1360</xdr:rowOff>
    </xdr:to>
    <xdr:sp macro="" textlink="">
      <xdr:nvSpPr>
        <xdr:cNvPr id="7" name="吹き出し: 線 6">
          <a:extLst>
            <a:ext uri="{FF2B5EF4-FFF2-40B4-BE49-F238E27FC236}">
              <a16:creationId xmlns:a16="http://schemas.microsoft.com/office/drawing/2014/main" id="{78AE1E11-819E-458F-8B52-F0BF6A6CB393}"/>
            </a:ext>
          </a:extLst>
        </xdr:cNvPr>
        <xdr:cNvSpPr/>
      </xdr:nvSpPr>
      <xdr:spPr>
        <a:xfrm>
          <a:off x="6860381" y="8825026"/>
          <a:ext cx="4729277" cy="1520484"/>
        </a:xfrm>
        <a:prstGeom prst="borderCallout1">
          <a:avLst>
            <a:gd name="adj1" fmla="val 1134"/>
            <a:gd name="adj2" fmla="val 1051"/>
            <a:gd name="adj3" fmla="val 174"/>
            <a:gd name="adj4" fmla="val 367"/>
          </a:avLst>
        </a:prstGeom>
        <a:solidFill>
          <a:srgbClr val="FFEBEB"/>
        </a:solidFill>
        <a:ln w="38100">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2000" b="1" baseline="0">
              <a:solidFill>
                <a:sysClr val="windowText" lastClr="000000"/>
              </a:solidFill>
              <a:effectLst/>
              <a:latin typeface="+mn-lt"/>
              <a:ea typeface="+mn-ea"/>
              <a:cs typeface="+mn-cs"/>
            </a:rPr>
            <a:t>交付申請時に作成した経費払込照合表に、年度末までの経費を追記</a:t>
          </a:r>
          <a:endParaRPr lang="en-US" altLang="ja-JP" sz="2000" b="1" baseline="0">
            <a:solidFill>
              <a:sysClr val="windowText" lastClr="000000"/>
            </a:solidFill>
            <a:effectLst/>
            <a:latin typeface="+mn-lt"/>
            <a:ea typeface="+mn-ea"/>
            <a:cs typeface="+mn-cs"/>
          </a:endParaRPr>
        </a:p>
        <a:p>
          <a:pPr algn="l"/>
          <a:r>
            <a:rPr lang="ja-JP" altLang="en-US" sz="2000" b="1" baseline="0">
              <a:solidFill>
                <a:sysClr val="windowText" lastClr="000000"/>
              </a:solidFill>
              <a:effectLst/>
              <a:latin typeface="+mn-lt"/>
              <a:ea typeface="+mn-ea"/>
              <a:cs typeface="+mn-cs"/>
            </a:rPr>
            <a:t>⇒　一年分の経費全てが記入される</a:t>
          </a:r>
          <a:endParaRPr lang="en-US" altLang="ja-JP" sz="2000" b="1" baseline="0">
            <a:solidFill>
              <a:sysClr val="windowText" lastClr="000000"/>
            </a:solidFill>
            <a:effectLst/>
            <a:latin typeface="+mn-lt"/>
            <a:ea typeface="+mn-ea"/>
            <a:cs typeface="+mn-cs"/>
          </a:endParaRPr>
        </a:p>
      </xdr:txBody>
    </xdr:sp>
    <xdr:clientData/>
  </xdr:twoCellAnchor>
  <xdr:twoCellAnchor>
    <xdr:from>
      <xdr:col>10</xdr:col>
      <xdr:colOff>53408</xdr:colOff>
      <xdr:row>43</xdr:row>
      <xdr:rowOff>209891</xdr:rowOff>
    </xdr:from>
    <xdr:to>
      <xdr:col>14</xdr:col>
      <xdr:colOff>192201</xdr:colOff>
      <xdr:row>47</xdr:row>
      <xdr:rowOff>417398</xdr:rowOff>
    </xdr:to>
    <xdr:sp macro="" textlink="">
      <xdr:nvSpPr>
        <xdr:cNvPr id="8" name="吹き出し: 線 7">
          <a:extLst>
            <a:ext uri="{FF2B5EF4-FFF2-40B4-BE49-F238E27FC236}">
              <a16:creationId xmlns:a16="http://schemas.microsoft.com/office/drawing/2014/main" id="{6C4E32F6-D2C6-47F9-96AE-3B802D48E164}"/>
            </a:ext>
          </a:extLst>
        </xdr:cNvPr>
        <xdr:cNvSpPr/>
      </xdr:nvSpPr>
      <xdr:spPr>
        <a:xfrm>
          <a:off x="8289358" y="6299541"/>
          <a:ext cx="3389993" cy="1909307"/>
        </a:xfrm>
        <a:prstGeom prst="borderCallout1">
          <a:avLst>
            <a:gd name="adj1" fmla="val 1134"/>
            <a:gd name="adj2" fmla="val 1051"/>
            <a:gd name="adj3" fmla="val 174"/>
            <a:gd name="adj4" fmla="val 367"/>
          </a:avLst>
        </a:prstGeom>
        <a:solidFill>
          <a:srgbClr val="FFEBFF"/>
        </a:solidFill>
        <a:ln w="57150">
          <a:solidFill>
            <a:srgbClr val="F846A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800" b="1" baseline="0">
              <a:solidFill>
                <a:sysClr val="windowText" lastClr="000000"/>
              </a:solidFill>
              <a:effectLst/>
              <a:latin typeface="+mn-lt"/>
              <a:ea typeface="+mn-ea"/>
              <a:cs typeface="+mn-cs"/>
            </a:rPr>
            <a:t>⚠︎事業計画時や交付申請時に</a:t>
          </a:r>
          <a:endParaRPr lang="en-US" altLang="ja-JP" sz="1800" b="1" baseline="0">
            <a:solidFill>
              <a:sysClr val="windowText" lastClr="000000"/>
            </a:solidFill>
            <a:effectLst/>
            <a:latin typeface="+mn-lt"/>
            <a:ea typeface="+mn-ea"/>
            <a:cs typeface="+mn-cs"/>
          </a:endParaRPr>
        </a:p>
        <a:p>
          <a:pPr algn="l"/>
          <a:r>
            <a:rPr lang="ja-JP" altLang="en-US" sz="1800" b="1" baseline="0">
              <a:solidFill>
                <a:sysClr val="windowText" lastClr="000000"/>
              </a:solidFill>
              <a:effectLst/>
              <a:latin typeface="+mn-lt"/>
              <a:ea typeface="+mn-ea"/>
              <a:cs typeface="+mn-cs"/>
            </a:rPr>
            <a:t>　　修正があった場合は、必ず</a:t>
          </a:r>
          <a:endParaRPr lang="en-US" altLang="ja-JP" sz="1800" b="1" baseline="0">
            <a:solidFill>
              <a:sysClr val="windowText" lastClr="000000"/>
            </a:solidFill>
            <a:effectLst/>
            <a:latin typeface="+mn-lt"/>
            <a:ea typeface="+mn-ea"/>
            <a:cs typeface="+mn-cs"/>
          </a:endParaRPr>
        </a:p>
        <a:p>
          <a:pPr algn="l"/>
          <a:r>
            <a:rPr lang="ja-JP" altLang="en-US" sz="1800" b="1" baseline="0">
              <a:solidFill>
                <a:sysClr val="windowText" lastClr="000000"/>
              </a:solidFill>
              <a:effectLst/>
              <a:latin typeface="+mn-lt"/>
              <a:ea typeface="+mn-ea"/>
              <a:cs typeface="+mn-cs"/>
            </a:rPr>
            <a:t>　　修正内容を反映させて作成</a:t>
          </a:r>
          <a:endParaRPr lang="en-US" altLang="ja-JP" sz="1800" b="1" baseline="0">
            <a:solidFill>
              <a:sysClr val="windowText" lastClr="000000"/>
            </a:solidFill>
            <a:effectLst/>
            <a:latin typeface="+mn-lt"/>
            <a:ea typeface="+mn-ea"/>
            <a:cs typeface="+mn-cs"/>
          </a:endParaRPr>
        </a:p>
        <a:p>
          <a:pPr algn="l"/>
          <a:r>
            <a:rPr lang="ja-JP" altLang="en-US" sz="1800" b="1" baseline="0">
              <a:solidFill>
                <a:sysClr val="windowText" lastClr="000000"/>
              </a:solidFill>
              <a:effectLst/>
              <a:latin typeface="+mn-lt"/>
              <a:ea typeface="+mn-ea"/>
              <a:cs typeface="+mn-cs"/>
            </a:rPr>
            <a:t>　　してください。</a:t>
          </a:r>
          <a:endParaRPr lang="en-US" altLang="ja-JP" sz="1800" b="1" baseline="0">
            <a:solidFill>
              <a:sysClr val="windowText" lastClr="000000"/>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333375</xdr:colOff>
      <xdr:row>17</xdr:row>
      <xdr:rowOff>49324</xdr:rowOff>
    </xdr:from>
    <xdr:to>
      <xdr:col>6</xdr:col>
      <xdr:colOff>371475</xdr:colOff>
      <xdr:row>17</xdr:row>
      <xdr:rowOff>187185</xdr:rowOff>
    </xdr:to>
    <xdr:sp macro="" textlink="">
      <xdr:nvSpPr>
        <xdr:cNvPr id="2" name="フリーフォーム: 図形 1">
          <a:extLst>
            <a:ext uri="{FF2B5EF4-FFF2-40B4-BE49-F238E27FC236}">
              <a16:creationId xmlns:a16="http://schemas.microsoft.com/office/drawing/2014/main" id="{BDCEE4AF-CA8A-484D-9C6E-58BABC1CD764}"/>
            </a:ext>
          </a:extLst>
        </xdr:cNvPr>
        <xdr:cNvSpPr/>
      </xdr:nvSpPr>
      <xdr:spPr>
        <a:xfrm>
          <a:off x="1019175" y="3287824"/>
          <a:ext cx="2752725" cy="137861"/>
        </a:xfrm>
        <a:custGeom>
          <a:avLst/>
          <a:gdLst>
            <a:gd name="connsiteX0" fmla="*/ 0 w 2543175"/>
            <a:gd name="connsiteY0" fmla="*/ 0 h 142875"/>
            <a:gd name="connsiteX1" fmla="*/ 0 w 2543175"/>
            <a:gd name="connsiteY1" fmla="*/ 142875 h 142875"/>
            <a:gd name="connsiteX2" fmla="*/ 2543175 w 2543175"/>
            <a:gd name="connsiteY2" fmla="*/ 142875 h 142875"/>
            <a:gd name="connsiteX3" fmla="*/ 2543175 w 2543175"/>
            <a:gd name="connsiteY3" fmla="*/ 9525 h 142875"/>
            <a:gd name="connsiteX0" fmla="*/ 0 w 2543175"/>
            <a:gd name="connsiteY0" fmla="*/ 50633 h 133350"/>
            <a:gd name="connsiteX1" fmla="*/ 0 w 2543175"/>
            <a:gd name="connsiteY1" fmla="*/ 133350 h 133350"/>
            <a:gd name="connsiteX2" fmla="*/ 2543175 w 2543175"/>
            <a:gd name="connsiteY2" fmla="*/ 133350 h 133350"/>
            <a:gd name="connsiteX3" fmla="*/ 2543175 w 2543175"/>
            <a:gd name="connsiteY3" fmla="*/ 0 h 133350"/>
            <a:gd name="connsiteX0" fmla="*/ 0 w 2543175"/>
            <a:gd name="connsiteY0" fmla="*/ 20554 h 133350"/>
            <a:gd name="connsiteX1" fmla="*/ 0 w 2543175"/>
            <a:gd name="connsiteY1" fmla="*/ 133350 h 133350"/>
            <a:gd name="connsiteX2" fmla="*/ 2543175 w 2543175"/>
            <a:gd name="connsiteY2" fmla="*/ 133350 h 133350"/>
            <a:gd name="connsiteX3" fmla="*/ 2543175 w 2543175"/>
            <a:gd name="connsiteY3" fmla="*/ 0 h 133350"/>
            <a:gd name="connsiteX0" fmla="*/ 0 w 2543175"/>
            <a:gd name="connsiteY0" fmla="*/ 0 h 137861"/>
            <a:gd name="connsiteX1" fmla="*/ 0 w 2543175"/>
            <a:gd name="connsiteY1" fmla="*/ 137861 h 137861"/>
            <a:gd name="connsiteX2" fmla="*/ 2543175 w 2543175"/>
            <a:gd name="connsiteY2" fmla="*/ 137861 h 137861"/>
            <a:gd name="connsiteX3" fmla="*/ 2543175 w 2543175"/>
            <a:gd name="connsiteY3" fmla="*/ 4511 h 137861"/>
          </a:gdLst>
          <a:ahLst/>
          <a:cxnLst>
            <a:cxn ang="0">
              <a:pos x="connsiteX0" y="connsiteY0"/>
            </a:cxn>
            <a:cxn ang="0">
              <a:pos x="connsiteX1" y="connsiteY1"/>
            </a:cxn>
            <a:cxn ang="0">
              <a:pos x="connsiteX2" y="connsiteY2"/>
            </a:cxn>
            <a:cxn ang="0">
              <a:pos x="connsiteX3" y="connsiteY3"/>
            </a:cxn>
          </a:cxnLst>
          <a:rect l="l" t="t" r="r" b="b"/>
          <a:pathLst>
            <a:path w="2543175" h="137861">
              <a:moveTo>
                <a:pt x="0" y="0"/>
              </a:moveTo>
              <a:lnTo>
                <a:pt x="0" y="137861"/>
              </a:lnTo>
              <a:lnTo>
                <a:pt x="2543175" y="137861"/>
              </a:lnTo>
              <a:lnTo>
                <a:pt x="2543175" y="4511"/>
              </a:lnTo>
            </a:path>
          </a:pathLst>
        </a:custGeom>
        <a:ln>
          <a:headEnd type="none"/>
          <a:tailEnd type="none"/>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xdr:colOff>
      <xdr:row>17</xdr:row>
      <xdr:rowOff>180470</xdr:rowOff>
    </xdr:from>
    <xdr:to>
      <xdr:col>11</xdr:col>
      <xdr:colOff>29307</xdr:colOff>
      <xdr:row>19</xdr:row>
      <xdr:rowOff>3227</xdr:rowOff>
    </xdr:to>
    <xdr:sp macro="" textlink="">
      <xdr:nvSpPr>
        <xdr:cNvPr id="3" name="フリーフォーム: 図形 2">
          <a:extLst>
            <a:ext uri="{FF2B5EF4-FFF2-40B4-BE49-F238E27FC236}">
              <a16:creationId xmlns:a16="http://schemas.microsoft.com/office/drawing/2014/main" id="{3505B311-FE76-43E5-9158-ECE6E6FA1E58}"/>
            </a:ext>
          </a:extLst>
        </xdr:cNvPr>
        <xdr:cNvSpPr/>
      </xdr:nvSpPr>
      <xdr:spPr>
        <a:xfrm>
          <a:off x="2461847" y="3037970"/>
          <a:ext cx="3788018" cy="262372"/>
        </a:xfrm>
        <a:custGeom>
          <a:avLst/>
          <a:gdLst>
            <a:gd name="connsiteX0" fmla="*/ 0 w 3905250"/>
            <a:gd name="connsiteY0" fmla="*/ 135355 h 345908"/>
            <a:gd name="connsiteX1" fmla="*/ 0 w 3905250"/>
            <a:gd name="connsiteY1" fmla="*/ 345908 h 345908"/>
            <a:gd name="connsiteX2" fmla="*/ 3905250 w 3905250"/>
            <a:gd name="connsiteY2" fmla="*/ 345908 h 345908"/>
            <a:gd name="connsiteX3" fmla="*/ 3905250 w 3905250"/>
            <a:gd name="connsiteY3" fmla="*/ 0 h 345908"/>
            <a:gd name="connsiteX0" fmla="*/ 0 w 3905250"/>
            <a:gd name="connsiteY0" fmla="*/ 75493 h 286046"/>
            <a:gd name="connsiteX1" fmla="*/ 0 w 3905250"/>
            <a:gd name="connsiteY1" fmla="*/ 286046 h 286046"/>
            <a:gd name="connsiteX2" fmla="*/ 3905250 w 3905250"/>
            <a:gd name="connsiteY2" fmla="*/ 286046 h 286046"/>
            <a:gd name="connsiteX3" fmla="*/ 3905250 w 3905250"/>
            <a:gd name="connsiteY3" fmla="*/ 0 h 286046"/>
            <a:gd name="connsiteX0" fmla="*/ 0 w 3912112"/>
            <a:gd name="connsiteY0" fmla="*/ 0 h 210553"/>
            <a:gd name="connsiteX1" fmla="*/ 0 w 3912112"/>
            <a:gd name="connsiteY1" fmla="*/ 210553 h 210553"/>
            <a:gd name="connsiteX2" fmla="*/ 3905250 w 3912112"/>
            <a:gd name="connsiteY2" fmla="*/ 210553 h 210553"/>
            <a:gd name="connsiteX3" fmla="*/ 3912112 w 3912112"/>
            <a:gd name="connsiteY3" fmla="*/ 59744 h 210553"/>
          </a:gdLst>
          <a:ahLst/>
          <a:cxnLst>
            <a:cxn ang="0">
              <a:pos x="connsiteX0" y="connsiteY0"/>
            </a:cxn>
            <a:cxn ang="0">
              <a:pos x="connsiteX1" y="connsiteY1"/>
            </a:cxn>
            <a:cxn ang="0">
              <a:pos x="connsiteX2" y="connsiteY2"/>
            </a:cxn>
            <a:cxn ang="0">
              <a:pos x="connsiteX3" y="connsiteY3"/>
            </a:cxn>
          </a:cxnLst>
          <a:rect l="l" t="t" r="r" b="b"/>
          <a:pathLst>
            <a:path w="3912112" h="210553">
              <a:moveTo>
                <a:pt x="0" y="0"/>
              </a:moveTo>
              <a:lnTo>
                <a:pt x="0" y="210553"/>
              </a:lnTo>
              <a:lnTo>
                <a:pt x="3905250" y="210553"/>
              </a:lnTo>
              <a:cubicBezTo>
                <a:pt x="3905250" y="115204"/>
                <a:pt x="3912112" y="155093"/>
                <a:pt x="3912112" y="59744"/>
              </a:cubicBezTo>
            </a:path>
          </a:pathLst>
        </a:custGeom>
        <a:ln>
          <a:tailEnd type="arrow"/>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112059</xdr:colOff>
      <xdr:row>3</xdr:row>
      <xdr:rowOff>25587</xdr:rowOff>
    </xdr:from>
    <xdr:to>
      <xdr:col>8</xdr:col>
      <xdr:colOff>1045882</xdr:colOff>
      <xdr:row>38</xdr:row>
      <xdr:rowOff>6350</xdr:rowOff>
    </xdr:to>
    <xdr:sp macro="" textlink="">
      <xdr:nvSpPr>
        <xdr:cNvPr id="2" name="正方形/長方形 1">
          <a:extLst>
            <a:ext uri="{FF2B5EF4-FFF2-40B4-BE49-F238E27FC236}">
              <a16:creationId xmlns:a16="http://schemas.microsoft.com/office/drawing/2014/main" id="{D4CC7F46-6CAB-425C-8174-BB8BA983372A}"/>
            </a:ext>
          </a:extLst>
        </xdr:cNvPr>
        <xdr:cNvSpPr/>
      </xdr:nvSpPr>
      <xdr:spPr>
        <a:xfrm>
          <a:off x="112059" y="692337"/>
          <a:ext cx="6413873" cy="6768913"/>
        </a:xfrm>
        <a:prstGeom prst="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41088</xdr:colOff>
      <xdr:row>0</xdr:row>
      <xdr:rowOff>33619</xdr:rowOff>
    </xdr:from>
    <xdr:to>
      <xdr:col>8</xdr:col>
      <xdr:colOff>941855</xdr:colOff>
      <xdr:row>3</xdr:row>
      <xdr:rowOff>549089</xdr:rowOff>
    </xdr:to>
    <xdr:sp macro="" textlink="">
      <xdr:nvSpPr>
        <xdr:cNvPr id="3" name="スクロール: 横 2">
          <a:extLst>
            <a:ext uri="{FF2B5EF4-FFF2-40B4-BE49-F238E27FC236}">
              <a16:creationId xmlns:a16="http://schemas.microsoft.com/office/drawing/2014/main" id="{CFCAA668-0115-4ABF-BE68-9316D7B65084}"/>
            </a:ext>
          </a:extLst>
        </xdr:cNvPr>
        <xdr:cNvSpPr/>
      </xdr:nvSpPr>
      <xdr:spPr>
        <a:xfrm>
          <a:off x="193488" y="33619"/>
          <a:ext cx="6228417" cy="1182220"/>
        </a:xfrm>
        <a:prstGeom prst="horizontalScroll">
          <a:avLst/>
        </a:prstGeom>
        <a:solidFill>
          <a:schemeClr val="accent1">
            <a:lumMod val="7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ＭＳ Ｐゴシック" panose="020B0600070205080204" pitchFamily="50" charset="-128"/>
              <a:ea typeface="ＭＳ Ｐゴシック" panose="020B0600070205080204" pitchFamily="50" charset="-128"/>
            </a:rPr>
            <a:t>宿舎別様式（</a:t>
          </a:r>
          <a:r>
            <a:rPr kumimoji="1" lang="ja-JP" altLang="en-US" sz="1600" b="1" u="none">
              <a:solidFill>
                <a:schemeClr val="bg1"/>
              </a:solidFill>
              <a:latin typeface="ＭＳ Ｐゴシック" panose="020B0600070205080204" pitchFamily="50" charset="-128"/>
              <a:ea typeface="ＭＳ Ｐゴシック" panose="020B0600070205080204" pitchFamily="50" charset="-128"/>
            </a:rPr>
            <a:t>様</a:t>
          </a:r>
          <a:r>
            <a:rPr kumimoji="1" lang="ja-JP" altLang="en-US" sz="1600" b="1">
              <a:solidFill>
                <a:schemeClr val="bg1"/>
              </a:solidFill>
              <a:latin typeface="ＭＳ Ｐゴシック" panose="020B0600070205080204" pitchFamily="50" charset="-128"/>
              <a:ea typeface="ＭＳ Ｐゴシック" panose="020B0600070205080204" pitchFamily="50" charset="-128"/>
            </a:rPr>
            <a:t>式１</a:t>
          </a:r>
          <a:r>
            <a:rPr kumimoji="1" lang="en-US" altLang="ja-JP" sz="1600" b="1">
              <a:solidFill>
                <a:schemeClr val="bg1"/>
              </a:solidFill>
              <a:latin typeface="ＭＳ Ｐゴシック" panose="020B0600070205080204" pitchFamily="50" charset="-128"/>
              <a:ea typeface="ＭＳ Ｐゴシック" panose="020B0600070205080204" pitchFamily="50" charset="-128"/>
            </a:rPr>
            <a:t>-3</a:t>
          </a:r>
          <a:r>
            <a:rPr kumimoji="1" lang="ja-JP" altLang="en-US" sz="1600" b="1">
              <a:solidFill>
                <a:schemeClr val="bg1"/>
              </a:solidFill>
              <a:latin typeface="ＭＳ Ｐゴシック" panose="020B0600070205080204" pitchFamily="50" charset="-128"/>
              <a:ea typeface="ＭＳ Ｐゴシック" panose="020B0600070205080204" pitchFamily="50" charset="-128"/>
            </a:rPr>
            <a:t>、第</a:t>
          </a:r>
          <a:r>
            <a:rPr kumimoji="1" lang="en-US" altLang="ja-JP" sz="1600" b="1">
              <a:solidFill>
                <a:schemeClr val="bg1"/>
              </a:solidFill>
              <a:latin typeface="ＭＳ Ｐゴシック" panose="020B0600070205080204" pitchFamily="50" charset="-128"/>
              <a:ea typeface="ＭＳ Ｐゴシック" panose="020B0600070205080204" pitchFamily="50" charset="-128"/>
            </a:rPr>
            <a:t>1</a:t>
          </a:r>
          <a:r>
            <a:rPr kumimoji="1" lang="ja-JP" altLang="en-US" sz="1600" b="1">
              <a:solidFill>
                <a:schemeClr val="bg1"/>
              </a:solidFill>
              <a:latin typeface="ＭＳ Ｐゴシック" panose="020B0600070205080204" pitchFamily="50" charset="-128"/>
              <a:ea typeface="ＭＳ Ｐゴシック" panose="020B0600070205080204" pitchFamily="50" charset="-128"/>
            </a:rPr>
            <a:t>号</a:t>
          </a:r>
          <a:r>
            <a:rPr kumimoji="1" lang="en-US" altLang="ja-JP" sz="1600" b="1">
              <a:solidFill>
                <a:schemeClr val="bg1"/>
              </a:solidFill>
              <a:latin typeface="ＭＳ Ｐゴシック" panose="020B0600070205080204" pitchFamily="50" charset="-128"/>
              <a:ea typeface="ＭＳ Ｐゴシック" panose="020B0600070205080204" pitchFamily="50" charset="-128"/>
            </a:rPr>
            <a:t>-3</a:t>
          </a:r>
          <a:r>
            <a:rPr kumimoji="1" lang="ja-JP" altLang="en-US" sz="1600" b="1">
              <a:solidFill>
                <a:schemeClr val="bg1"/>
              </a:solidFill>
              <a:latin typeface="ＭＳ Ｐゴシック" panose="020B0600070205080204" pitchFamily="50" charset="-128"/>
              <a:ea typeface="ＭＳ Ｐゴシック" panose="020B0600070205080204" pitchFamily="50" charset="-128"/>
            </a:rPr>
            <a:t>様式、第</a:t>
          </a:r>
          <a:r>
            <a:rPr kumimoji="1" lang="en-US" altLang="ja-JP" sz="1600" b="1">
              <a:solidFill>
                <a:schemeClr val="bg1"/>
              </a:solidFill>
              <a:latin typeface="ＭＳ Ｐゴシック" panose="020B0600070205080204" pitchFamily="50" charset="-128"/>
              <a:ea typeface="ＭＳ Ｐゴシック" panose="020B0600070205080204" pitchFamily="50" charset="-128"/>
            </a:rPr>
            <a:t>4</a:t>
          </a:r>
          <a:r>
            <a:rPr kumimoji="1" lang="ja-JP" altLang="en-US" sz="1600" b="1">
              <a:solidFill>
                <a:schemeClr val="bg1"/>
              </a:solidFill>
              <a:latin typeface="ＭＳ Ｐゴシック" panose="020B0600070205080204" pitchFamily="50" charset="-128"/>
              <a:ea typeface="ＭＳ Ｐゴシック" panose="020B0600070205080204" pitchFamily="50" charset="-128"/>
            </a:rPr>
            <a:t>号</a:t>
          </a:r>
          <a:r>
            <a:rPr kumimoji="1" lang="en-US" altLang="ja-JP" sz="1600" b="1">
              <a:solidFill>
                <a:schemeClr val="bg1"/>
              </a:solidFill>
              <a:latin typeface="ＭＳ Ｐゴシック" panose="020B0600070205080204" pitchFamily="50" charset="-128"/>
              <a:ea typeface="ＭＳ Ｐゴシック" panose="020B0600070205080204" pitchFamily="50" charset="-128"/>
            </a:rPr>
            <a:t>-3</a:t>
          </a:r>
          <a:r>
            <a:rPr kumimoji="1" lang="ja-JP" altLang="en-US" sz="1600" b="1">
              <a:solidFill>
                <a:schemeClr val="bg1"/>
              </a:solidFill>
              <a:latin typeface="ＭＳ Ｐゴシック" panose="020B0600070205080204" pitchFamily="50" charset="-128"/>
              <a:ea typeface="ＭＳ Ｐゴシック" panose="020B0600070205080204" pitchFamily="50" charset="-128"/>
            </a:rPr>
            <a:t>様式）</a:t>
          </a:r>
          <a:endParaRPr kumimoji="1" lang="en-US" altLang="ja-JP" sz="1600" b="1">
            <a:solidFill>
              <a:schemeClr val="bg1"/>
            </a:solidFill>
            <a:latin typeface="ＭＳ Ｐゴシック" panose="020B0600070205080204" pitchFamily="50" charset="-128"/>
            <a:ea typeface="ＭＳ Ｐゴシック" panose="020B0600070205080204" pitchFamily="50" charset="-128"/>
          </a:endParaRPr>
        </a:p>
        <a:p>
          <a:pPr algn="ctr"/>
          <a:r>
            <a:rPr kumimoji="1" lang="ja-JP" altLang="en-US" sz="1600" b="1">
              <a:solidFill>
                <a:schemeClr val="bg1"/>
              </a:solidFill>
              <a:latin typeface="ＭＳ Ｐゴシック" panose="020B0600070205080204" pitchFamily="50" charset="-128"/>
              <a:ea typeface="ＭＳ Ｐゴシック" panose="020B0600070205080204" pitchFamily="50" charset="-128"/>
            </a:rPr>
            <a:t>記入に係る項目別索引</a:t>
          </a:r>
          <a:endParaRPr kumimoji="1" lang="en-US" altLang="ja-JP" sz="1600" b="1">
            <a:solidFill>
              <a:schemeClr val="bg1"/>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xdr:colOff>
      <xdr:row>12</xdr:row>
      <xdr:rowOff>420033</xdr:rowOff>
    </xdr:from>
    <xdr:to>
      <xdr:col>4</xdr:col>
      <xdr:colOff>857251</xdr:colOff>
      <xdr:row>13</xdr:row>
      <xdr:rowOff>421464</xdr:rowOff>
    </xdr:to>
    <xdr:sp macro="" textlink="">
      <xdr:nvSpPr>
        <xdr:cNvPr id="2" name="正方形/長方形 1">
          <a:extLst>
            <a:ext uri="{FF2B5EF4-FFF2-40B4-BE49-F238E27FC236}">
              <a16:creationId xmlns:a16="http://schemas.microsoft.com/office/drawing/2014/main" id="{A494154E-0F89-4BEB-BF72-CCA18D36C674}"/>
            </a:ext>
          </a:extLst>
        </xdr:cNvPr>
        <xdr:cNvSpPr/>
      </xdr:nvSpPr>
      <xdr:spPr>
        <a:xfrm>
          <a:off x="2444751" y="4477683"/>
          <a:ext cx="1638300" cy="445931"/>
        </a:xfrm>
        <a:prstGeom prst="rect">
          <a:avLst/>
        </a:prstGeom>
        <a:noFill/>
        <a:ln w="47625">
          <a:solidFill>
            <a:srgbClr val="00808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209737</xdr:colOff>
      <xdr:row>11</xdr:row>
      <xdr:rowOff>158457</xdr:rowOff>
    </xdr:from>
    <xdr:to>
      <xdr:col>6</xdr:col>
      <xdr:colOff>731559</xdr:colOff>
      <xdr:row>12</xdr:row>
      <xdr:rowOff>243355</xdr:rowOff>
    </xdr:to>
    <xdr:sp macro="" textlink="">
      <xdr:nvSpPr>
        <xdr:cNvPr id="3" name="線吹き出し 1 (枠付き) 17">
          <a:extLst>
            <a:ext uri="{FF2B5EF4-FFF2-40B4-BE49-F238E27FC236}">
              <a16:creationId xmlns:a16="http://schemas.microsoft.com/office/drawing/2014/main" id="{249AF442-C68E-46D6-8F74-DF4F59818D18}"/>
            </a:ext>
          </a:extLst>
        </xdr:cNvPr>
        <xdr:cNvSpPr/>
      </xdr:nvSpPr>
      <xdr:spPr>
        <a:xfrm>
          <a:off x="876487" y="3771607"/>
          <a:ext cx="4757272" cy="529398"/>
        </a:xfrm>
        <a:prstGeom prst="borderCallout1">
          <a:avLst>
            <a:gd name="adj1" fmla="val 102567"/>
            <a:gd name="adj2" fmla="val 81469"/>
            <a:gd name="adj3" fmla="val 158934"/>
            <a:gd name="adj4" fmla="val 67630"/>
          </a:avLst>
        </a:prstGeom>
        <a:solidFill>
          <a:srgbClr val="E9FFE7"/>
        </a:solidFill>
        <a:ln w="38100" cap="flat" cmpd="sng" algn="ctr">
          <a:solidFill>
            <a:srgbClr val="00808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この額を</a:t>
          </a:r>
          <a:r>
            <a:rPr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ア・</a:t>
          </a:r>
          <a:r>
            <a:rPr lang="ja-JP" altLang="en-US"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様式１</a:t>
          </a:r>
          <a:r>
            <a:rPr lang="en-US" altLang="ja-JP"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-2</a:t>
          </a:r>
          <a:r>
            <a:rPr lang="ja-JP"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の</a:t>
          </a:r>
          <a:r>
            <a:rPr kumimoji="0" lang="ja-JP" altLang="en-US" sz="1600" b="0" i="0" u="none" strike="noStrike" kern="100" cap="none" spc="0" normalizeH="0" baseline="0" noProof="0">
              <a:ln>
                <a:noFill/>
              </a:ln>
              <a:solidFill>
                <a:srgbClr val="FF0000"/>
              </a:solidFill>
              <a:effectLst/>
              <a:uLnTx/>
              <a:uFillTx/>
              <a:latin typeface="HGS創英角ﾎﾟｯﾌﾟ体" panose="040B0A00000000000000" pitchFamily="50" charset="-128"/>
              <a:ea typeface="HGS創英角ﾎﾟｯﾌﾟ体" panose="040B0A00000000000000" pitchFamily="50" charset="-128"/>
              <a:cs typeface="Times New Roman" panose="02020603050405020304" pitchFamily="18" charset="0"/>
            </a:rPr>
            <a:t>Ｂ</a:t>
          </a:r>
          <a:r>
            <a:rPr lang="ja-JP" altLang="en-US"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（助成対象額）欄</a:t>
          </a:r>
          <a:r>
            <a:rPr lang="ja-JP"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へ</a:t>
          </a:r>
          <a:r>
            <a:rPr lang="ja-JP" altLang="en-US"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記入</a:t>
          </a:r>
          <a:endParaRPr lang="ja-JP" sz="1600" b="1"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xdr:twoCellAnchor>
  <xdr:twoCellAnchor>
    <xdr:from>
      <xdr:col>6</xdr:col>
      <xdr:colOff>726391</xdr:colOff>
      <xdr:row>13</xdr:row>
      <xdr:rowOff>75266</xdr:rowOff>
    </xdr:from>
    <xdr:to>
      <xdr:col>14</xdr:col>
      <xdr:colOff>118409</xdr:colOff>
      <xdr:row>17</xdr:row>
      <xdr:rowOff>361762</xdr:rowOff>
    </xdr:to>
    <xdr:sp macro="" textlink="">
      <xdr:nvSpPr>
        <xdr:cNvPr id="4" name="吹き出し: 線 3">
          <a:extLst>
            <a:ext uri="{FF2B5EF4-FFF2-40B4-BE49-F238E27FC236}">
              <a16:creationId xmlns:a16="http://schemas.microsoft.com/office/drawing/2014/main" id="{C73953E4-5E96-4A0A-BEBF-9EBB4183407E}"/>
            </a:ext>
          </a:extLst>
        </xdr:cNvPr>
        <xdr:cNvSpPr/>
      </xdr:nvSpPr>
      <xdr:spPr>
        <a:xfrm>
          <a:off x="5628591" y="4577416"/>
          <a:ext cx="5945218" cy="1264396"/>
        </a:xfrm>
        <a:prstGeom prst="borderCallout1">
          <a:avLst>
            <a:gd name="adj1" fmla="val -1484"/>
            <a:gd name="adj2" fmla="val 857"/>
            <a:gd name="adj3" fmla="val -24886"/>
            <a:gd name="adj4" fmla="val 6413"/>
          </a:avLst>
        </a:prstGeom>
        <a:solidFill>
          <a:srgbClr val="FFEBEB"/>
        </a:solidFill>
        <a:ln w="38100">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sng">
              <a:solidFill>
                <a:sysClr val="windowText" lastClr="000000"/>
              </a:solidFill>
              <a:latin typeface="ＭＳ Ｐゴシック" panose="020B0600070205080204" pitchFamily="50" charset="-128"/>
              <a:ea typeface="ＭＳ Ｐゴシック" panose="020B0600070205080204" pitchFamily="50" charset="-128"/>
            </a:rPr>
            <a:t>本年度における助成期間開始日・終了日</a:t>
          </a:r>
          <a:endParaRPr kumimoji="1" lang="en-US" altLang="ja-JP" sz="1600" b="1" u="sng">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600" b="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600" b="0" u="sng">
              <a:solidFill>
                <a:schemeClr val="tx1"/>
              </a:solidFill>
              <a:latin typeface="ＭＳ Ｐゴシック" panose="020B0600070205080204" pitchFamily="50" charset="-128"/>
              <a:ea typeface="+mn-ea"/>
            </a:rPr>
            <a:t>助成期間開始日については、「助成期間開始日確認シート」を使用すること</a:t>
          </a:r>
          <a:endParaRPr kumimoji="1" lang="ja-JP" altLang="en-US" sz="1200" b="0" u="sng">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513845</xdr:colOff>
      <xdr:row>4</xdr:row>
      <xdr:rowOff>65634</xdr:rowOff>
    </xdr:from>
    <xdr:to>
      <xdr:col>12</xdr:col>
      <xdr:colOff>36206</xdr:colOff>
      <xdr:row>7</xdr:row>
      <xdr:rowOff>17556</xdr:rowOff>
    </xdr:to>
    <xdr:sp macro="" textlink="">
      <xdr:nvSpPr>
        <xdr:cNvPr id="5" name="吹き出し: 線 4">
          <a:extLst>
            <a:ext uri="{FF2B5EF4-FFF2-40B4-BE49-F238E27FC236}">
              <a16:creationId xmlns:a16="http://schemas.microsoft.com/office/drawing/2014/main" id="{3AF42A77-5B83-4283-A7F9-90954FF32B5C}"/>
            </a:ext>
          </a:extLst>
        </xdr:cNvPr>
        <xdr:cNvSpPr/>
      </xdr:nvSpPr>
      <xdr:spPr>
        <a:xfrm>
          <a:off x="7054345" y="1449934"/>
          <a:ext cx="2798961" cy="618672"/>
        </a:xfrm>
        <a:prstGeom prst="borderCallout1">
          <a:avLst>
            <a:gd name="adj1" fmla="val 95009"/>
            <a:gd name="adj2" fmla="val 99818"/>
            <a:gd name="adj3" fmla="val 213013"/>
            <a:gd name="adj4" fmla="val 114151"/>
          </a:avLst>
        </a:prstGeom>
        <a:solidFill>
          <a:srgbClr val="FFEBEB"/>
        </a:solidFill>
        <a:ln w="38100">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建物名、部屋番号まで記入</a:t>
          </a:r>
          <a:endParaRPr kumimoji="1" lang="ja-JP" altLang="en-US" sz="16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12698</xdr:colOff>
      <xdr:row>26</xdr:row>
      <xdr:rowOff>523502</xdr:rowOff>
    </xdr:from>
    <xdr:to>
      <xdr:col>12</xdr:col>
      <xdr:colOff>616323</xdr:colOff>
      <xdr:row>37</xdr:row>
      <xdr:rowOff>44637</xdr:rowOff>
    </xdr:to>
    <xdr:sp macro="" textlink="">
      <xdr:nvSpPr>
        <xdr:cNvPr id="6" name="吹き出し: 線 5">
          <a:extLst>
            <a:ext uri="{FF2B5EF4-FFF2-40B4-BE49-F238E27FC236}">
              <a16:creationId xmlns:a16="http://schemas.microsoft.com/office/drawing/2014/main" id="{BD9263DB-6B36-4DC6-8E9F-7668E61A31C6}"/>
            </a:ext>
          </a:extLst>
        </xdr:cNvPr>
        <xdr:cNvSpPr/>
      </xdr:nvSpPr>
      <xdr:spPr>
        <a:xfrm>
          <a:off x="5734048" y="9934202"/>
          <a:ext cx="4699375" cy="2048435"/>
        </a:xfrm>
        <a:prstGeom prst="borderCallout1">
          <a:avLst>
            <a:gd name="adj1" fmla="val 445"/>
            <a:gd name="adj2" fmla="val 130"/>
            <a:gd name="adj3" fmla="val -154723"/>
            <a:gd name="adj4" fmla="val -88788"/>
          </a:avLst>
        </a:prstGeom>
        <a:solidFill>
          <a:srgbClr val="FFEBEB"/>
        </a:solidFill>
        <a:ln w="38100">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600" b="0" u="none">
              <a:solidFill>
                <a:sysClr val="windowText" lastClr="000000"/>
              </a:solidFill>
              <a:effectLst/>
              <a:latin typeface="ＭＳ Ｐゴシック" panose="020B0600070205080204" pitchFamily="50" charset="-128"/>
              <a:ea typeface="+mn-ea"/>
              <a:cs typeface="+mn-cs"/>
            </a:rPr>
            <a:t>礼金または更新料の計上が必要であれば必ず記入</a:t>
          </a:r>
          <a:endParaRPr lang="en-US" altLang="ja-JP" sz="1600" b="0" u="none">
            <a:solidFill>
              <a:sysClr val="windowText" lastClr="000000"/>
            </a:solidFill>
            <a:effectLst/>
            <a:latin typeface="ＭＳ Ｐゴシック" panose="020B0600070205080204" pitchFamily="50" charset="-128"/>
            <a:ea typeface="+mn-ea"/>
            <a:cs typeface="+mn-cs"/>
          </a:endParaRPr>
        </a:p>
        <a:p>
          <a:r>
            <a:rPr lang="ja-JP" altLang="en-US" sz="1600" b="0" u="none">
              <a:solidFill>
                <a:sysClr val="windowText" lastClr="000000"/>
              </a:solidFill>
              <a:effectLst/>
              <a:latin typeface="ＭＳ Ｐゴシック" panose="020B0600070205080204" pitchFamily="50" charset="-128"/>
              <a:ea typeface="+mn-ea"/>
              <a:cs typeface="+mn-cs"/>
            </a:rPr>
            <a:t>（当欄と助成期間の開始日・終了日を入力すると、該当月欄に自動で割り振りされます）</a:t>
          </a:r>
        </a:p>
        <a:p>
          <a:r>
            <a:rPr lang="ja-JP" altLang="en-US" sz="2000" b="1" u="sng">
              <a:solidFill>
                <a:srgbClr val="FF0000"/>
              </a:solidFill>
              <a:effectLst/>
              <a:latin typeface="ＭＳ Ｐゴシック" panose="020B0600070205080204" pitchFamily="50" charset="-128"/>
              <a:ea typeface="ＭＳ Ｐゴシック" panose="020B0600070205080204" pitchFamily="50" charset="-128"/>
            </a:rPr>
            <a:t>礼金または更新料の記入が漏れていても財団からの確認連絡は行いません。事業計画時に忘れず記入してください。</a:t>
          </a:r>
          <a:endParaRPr lang="en-US" altLang="ja-JP" sz="2000" b="1" u="sng">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491927</xdr:colOff>
      <xdr:row>28</xdr:row>
      <xdr:rowOff>33620</xdr:rowOff>
    </xdr:from>
    <xdr:to>
      <xdr:col>6</xdr:col>
      <xdr:colOff>131296</xdr:colOff>
      <xdr:row>35</xdr:row>
      <xdr:rowOff>11207</xdr:rowOff>
    </xdr:to>
    <xdr:sp macro="" textlink="">
      <xdr:nvSpPr>
        <xdr:cNvPr id="7" name="吹き出し: 線 6">
          <a:extLst>
            <a:ext uri="{FF2B5EF4-FFF2-40B4-BE49-F238E27FC236}">
              <a16:creationId xmlns:a16="http://schemas.microsoft.com/office/drawing/2014/main" id="{67D1E2AD-F77F-4544-A4E2-88CF29CA20E8}"/>
            </a:ext>
          </a:extLst>
        </xdr:cNvPr>
        <xdr:cNvSpPr/>
      </xdr:nvSpPr>
      <xdr:spPr>
        <a:xfrm>
          <a:off x="1158677" y="10187270"/>
          <a:ext cx="3874819" cy="1431737"/>
        </a:xfrm>
        <a:prstGeom prst="borderCallout1">
          <a:avLst>
            <a:gd name="adj1" fmla="val 60169"/>
            <a:gd name="adj2" fmla="val -119"/>
            <a:gd name="adj3" fmla="val -25865"/>
            <a:gd name="adj4" fmla="val -5577"/>
          </a:avLst>
        </a:prstGeom>
        <a:solidFill>
          <a:srgbClr val="FFEBEB"/>
        </a:solidFill>
        <a:ln w="38100">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0" rtlCol="0" anchor="ctr" anchorCtr="0"/>
        <a:lstStyle/>
        <a:p>
          <a:r>
            <a:rPr lang="ja-JP" altLang="en-US" sz="16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下部備考欄は、年度途中で助成を終了する場合の助成終了理由（</a:t>
          </a:r>
          <a:r>
            <a:rPr lang="ja-JP" altLang="en-US" sz="1600" b="0" baseline="0">
              <a:solidFill>
                <a:sysClr val="windowText" lastClr="000000"/>
              </a:solidFill>
              <a:effectLst/>
              <a:latin typeface="ＭＳ Ｐゴシック" panose="020B0600070205080204" pitchFamily="50" charset="-128"/>
              <a:ea typeface="+mn-ea"/>
              <a:cs typeface="+mn-cs"/>
            </a:rPr>
            <a:t>記入例⑥、記入例⑦参照）等を記入する欄です。</a:t>
          </a:r>
          <a:endParaRPr lang="en-US" altLang="ja-JP" sz="16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4</xdr:col>
      <xdr:colOff>340979</xdr:colOff>
      <xdr:row>1</xdr:row>
      <xdr:rowOff>10404</xdr:rowOff>
    </xdr:from>
    <xdr:to>
      <xdr:col>7</xdr:col>
      <xdr:colOff>319811</xdr:colOff>
      <xdr:row>2</xdr:row>
      <xdr:rowOff>524974</xdr:rowOff>
    </xdr:to>
    <xdr:sp macro="" textlink="">
      <xdr:nvSpPr>
        <xdr:cNvPr id="8" name="角丸四角形 19">
          <a:extLst>
            <a:ext uri="{FF2B5EF4-FFF2-40B4-BE49-F238E27FC236}">
              <a16:creationId xmlns:a16="http://schemas.microsoft.com/office/drawing/2014/main" id="{AB9CFA2F-4557-4353-8213-8CAE762DBAFE}"/>
            </a:ext>
          </a:extLst>
        </xdr:cNvPr>
        <xdr:cNvSpPr/>
      </xdr:nvSpPr>
      <xdr:spPr>
        <a:xfrm>
          <a:off x="3604879" y="175504"/>
          <a:ext cx="2436282" cy="679670"/>
        </a:xfrm>
        <a:prstGeom prst="roundRect">
          <a:avLst/>
        </a:prstGeom>
        <a:noFill/>
        <a:ln w="31750">
          <a:solidFill>
            <a:srgbClr val="C00000"/>
          </a:solidFill>
        </a:ln>
      </xdr:spPr>
      <xdr:style>
        <a:lnRef idx="1">
          <a:schemeClr val="accent4"/>
        </a:lnRef>
        <a:fillRef idx="2">
          <a:schemeClr val="accent4"/>
        </a:fillRef>
        <a:effectRef idx="1">
          <a:schemeClr val="accent4"/>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ja-JP"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記入例</a:t>
          </a:r>
          <a:r>
            <a:rPr lang="ja-JP" altLang="en-US"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 </a:t>
          </a:r>
          <a:r>
            <a:rPr lang="ja-JP" altLang="en-US" sz="2400" b="1" kern="100">
              <a:ln>
                <a:noFill/>
              </a:ln>
              <a:solidFill>
                <a:srgbClr val="000000"/>
              </a:solidFill>
              <a:effectLst>
                <a:outerShdw blurRad="38100" dist="19050" dir="2700000" algn="tl">
                  <a:schemeClr val="dk1">
                    <a:alpha val="40000"/>
                  </a:schemeClr>
                </a:outerShdw>
              </a:effectLst>
              <a:latin typeface="HG丸ｺﾞｼｯｸM-PRO" panose="020F0600000000000000" pitchFamily="50" charset="-128"/>
              <a:ea typeface="HG丸ｺﾞｼｯｸM-PRO" panose="020F0600000000000000" pitchFamily="50" charset="-128"/>
              <a:cs typeface="Times New Roman" panose="02020603050405020304" pitchFamily="18" charset="0"/>
            </a:rPr>
            <a:t>③</a:t>
          </a:r>
          <a:endParaRPr lang="en-US" altLang="ja-JP" sz="2400" b="1" kern="100">
            <a:ln>
              <a:noFill/>
            </a:ln>
            <a:solidFill>
              <a:srgbClr val="000000"/>
            </a:solidFill>
            <a:effectLst>
              <a:outerShdw blurRad="38100" dist="19050" dir="2700000" algn="tl">
                <a:schemeClr val="dk1">
                  <a:alpha val="40000"/>
                </a:schemeClr>
              </a:outerShdw>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xdr:txBody>
    </xdr:sp>
    <xdr:clientData/>
  </xdr:twoCellAnchor>
  <xdr:twoCellAnchor>
    <xdr:from>
      <xdr:col>4</xdr:col>
      <xdr:colOff>179351</xdr:colOff>
      <xdr:row>3</xdr:row>
      <xdr:rowOff>245624</xdr:rowOff>
    </xdr:from>
    <xdr:to>
      <xdr:col>7</xdr:col>
      <xdr:colOff>342527</xdr:colOff>
      <xdr:row>6</xdr:row>
      <xdr:rowOff>200962</xdr:rowOff>
    </xdr:to>
    <xdr:sp macro="" textlink="">
      <xdr:nvSpPr>
        <xdr:cNvPr id="9" name="吹き出し: 線 8">
          <a:extLst>
            <a:ext uri="{FF2B5EF4-FFF2-40B4-BE49-F238E27FC236}">
              <a16:creationId xmlns:a16="http://schemas.microsoft.com/office/drawing/2014/main" id="{9FCE568D-95C5-4E10-B652-59DC4C2077FD}"/>
            </a:ext>
          </a:extLst>
        </xdr:cNvPr>
        <xdr:cNvSpPr/>
      </xdr:nvSpPr>
      <xdr:spPr>
        <a:xfrm>
          <a:off x="3443251" y="1191774"/>
          <a:ext cx="2620626" cy="812588"/>
        </a:xfrm>
        <a:prstGeom prst="borderCallout1">
          <a:avLst>
            <a:gd name="adj1" fmla="val 101979"/>
            <a:gd name="adj2" fmla="val 99818"/>
            <a:gd name="adj3" fmla="val 258574"/>
            <a:gd name="adj4" fmla="val 37292"/>
          </a:avLst>
        </a:prstGeom>
        <a:solidFill>
          <a:srgbClr val="FFEBEB"/>
        </a:solidFill>
        <a:ln w="38100">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直線距離で計算</a:t>
          </a:r>
          <a:endPar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（福祉避難所から宿舎まで）</a:t>
          </a:r>
          <a:endParaRPr kumimoji="1" lang="ja-JP" altLang="en-US" sz="16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296210</xdr:colOff>
      <xdr:row>19</xdr:row>
      <xdr:rowOff>50588</xdr:rowOff>
    </xdr:from>
    <xdr:to>
      <xdr:col>12</xdr:col>
      <xdr:colOff>381000</xdr:colOff>
      <xdr:row>21</xdr:row>
      <xdr:rowOff>292849</xdr:rowOff>
    </xdr:to>
    <xdr:sp macro="" textlink="">
      <xdr:nvSpPr>
        <xdr:cNvPr id="10" name="吹き出し: 線 9">
          <a:extLst>
            <a:ext uri="{FF2B5EF4-FFF2-40B4-BE49-F238E27FC236}">
              <a16:creationId xmlns:a16="http://schemas.microsoft.com/office/drawing/2014/main" id="{7F028736-825C-4C63-9E4F-886F94255A79}"/>
            </a:ext>
          </a:extLst>
        </xdr:cNvPr>
        <xdr:cNvSpPr/>
      </xdr:nvSpPr>
      <xdr:spPr>
        <a:xfrm>
          <a:off x="4379260" y="6495838"/>
          <a:ext cx="5818840" cy="743911"/>
        </a:xfrm>
        <a:prstGeom prst="borderCallout1">
          <a:avLst>
            <a:gd name="adj1" fmla="val 6240"/>
            <a:gd name="adj2" fmla="val -290"/>
            <a:gd name="adj3" fmla="val -77448"/>
            <a:gd name="adj4" fmla="val -6500"/>
          </a:avLst>
        </a:prstGeom>
        <a:solidFill>
          <a:srgbClr val="FFEBEB"/>
        </a:solidFill>
        <a:ln w="38100">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r>
            <a:rPr lang="ja-JP" altLang="en-US" sz="16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年度内に賃料の値上げが予定されている場合は、値上げ以降の月に値上げ後の賃料を記入すること。</a:t>
          </a:r>
          <a:endParaRPr lang="en-US" altLang="ja-JP" sz="1600" b="0"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257178</xdr:colOff>
      <xdr:row>0</xdr:row>
      <xdr:rowOff>266699</xdr:rowOff>
    </xdr:from>
    <xdr:to>
      <xdr:col>6</xdr:col>
      <xdr:colOff>821240</xdr:colOff>
      <xdr:row>2</xdr:row>
      <xdr:rowOff>56028</xdr:rowOff>
    </xdr:to>
    <xdr:sp macro="" textlink="">
      <xdr:nvSpPr>
        <xdr:cNvPr id="2" name="角丸四角形 19">
          <a:extLst>
            <a:ext uri="{FF2B5EF4-FFF2-40B4-BE49-F238E27FC236}">
              <a16:creationId xmlns:a16="http://schemas.microsoft.com/office/drawing/2014/main" id="{6AAD09DE-BC45-42A2-9B1A-75AA0195D486}"/>
            </a:ext>
          </a:extLst>
        </xdr:cNvPr>
        <xdr:cNvSpPr/>
      </xdr:nvSpPr>
      <xdr:spPr>
        <a:xfrm>
          <a:off x="3521078" y="266699"/>
          <a:ext cx="2202362" cy="691029"/>
        </a:xfrm>
        <a:prstGeom prst="roundRect">
          <a:avLst/>
        </a:prstGeom>
        <a:noFill/>
        <a:ln w="31750">
          <a:solidFill>
            <a:srgbClr val="C00000"/>
          </a:solidFill>
        </a:ln>
      </xdr:spPr>
      <xdr:style>
        <a:lnRef idx="1">
          <a:schemeClr val="accent4"/>
        </a:lnRef>
        <a:fillRef idx="2">
          <a:schemeClr val="accent4"/>
        </a:fillRef>
        <a:effectRef idx="1">
          <a:schemeClr val="accent4"/>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ja-JP"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記入例</a:t>
          </a:r>
          <a:r>
            <a:rPr lang="ja-JP" altLang="en-US"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 </a:t>
          </a:r>
          <a:r>
            <a:rPr lang="ja-JP" altLang="en-US" sz="2400" b="1" kern="100">
              <a:ln>
                <a:noFill/>
              </a:ln>
              <a:solidFill>
                <a:srgbClr val="000000"/>
              </a:solidFill>
              <a:effectLst>
                <a:outerShdw blurRad="38100" dist="19050" dir="2700000" algn="tl">
                  <a:schemeClr val="dk1">
                    <a:alpha val="40000"/>
                  </a:schemeClr>
                </a:outerShdw>
              </a:effectLst>
              <a:latin typeface="HG丸ｺﾞｼｯｸM-PRO" panose="020F0600000000000000" pitchFamily="50" charset="-128"/>
              <a:ea typeface="HG丸ｺﾞｼｯｸM-PRO" panose="020F0600000000000000" pitchFamily="50" charset="-128"/>
              <a:cs typeface="Times New Roman" panose="02020603050405020304" pitchFamily="18" charset="0"/>
            </a:rPr>
            <a:t>④</a:t>
          </a:r>
          <a:endParaRPr lang="en-US" altLang="ja-JP" sz="2400" b="1" kern="100">
            <a:ln>
              <a:noFill/>
            </a:ln>
            <a:solidFill>
              <a:srgbClr val="000000"/>
            </a:solidFill>
            <a:effectLst>
              <a:outerShdw blurRad="38100" dist="19050" dir="2700000" algn="tl">
                <a:schemeClr val="dk1">
                  <a:alpha val="40000"/>
                </a:schemeClr>
              </a:outerShdw>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xdr:txBody>
    </xdr:sp>
    <xdr:clientData/>
  </xdr:twoCellAnchor>
  <xdr:twoCellAnchor>
    <xdr:from>
      <xdr:col>9</xdr:col>
      <xdr:colOff>0</xdr:colOff>
      <xdr:row>8</xdr:row>
      <xdr:rowOff>0</xdr:rowOff>
    </xdr:from>
    <xdr:to>
      <xdr:col>12</xdr:col>
      <xdr:colOff>21789</xdr:colOff>
      <xdr:row>8</xdr:row>
      <xdr:rowOff>402167</xdr:rowOff>
    </xdr:to>
    <xdr:sp macro="" textlink="">
      <xdr:nvSpPr>
        <xdr:cNvPr id="3" name="正方形/長方形 2">
          <a:extLst>
            <a:ext uri="{FF2B5EF4-FFF2-40B4-BE49-F238E27FC236}">
              <a16:creationId xmlns:a16="http://schemas.microsoft.com/office/drawing/2014/main" id="{25A7433A-BDA6-4163-8503-70F344F3F1A1}"/>
            </a:ext>
          </a:extLst>
        </xdr:cNvPr>
        <xdr:cNvSpPr/>
      </xdr:nvSpPr>
      <xdr:spPr>
        <a:xfrm>
          <a:off x="7359650" y="2806700"/>
          <a:ext cx="2479239" cy="402167"/>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504825</xdr:colOff>
      <xdr:row>9</xdr:row>
      <xdr:rowOff>190968</xdr:rowOff>
    </xdr:from>
    <xdr:to>
      <xdr:col>6</xdr:col>
      <xdr:colOff>495300</xdr:colOff>
      <xdr:row>10</xdr:row>
      <xdr:rowOff>273050</xdr:rowOff>
    </xdr:to>
    <xdr:sp macro="" textlink="">
      <xdr:nvSpPr>
        <xdr:cNvPr id="4" name="線吹き出し 1 (枠付き) 17">
          <a:extLst>
            <a:ext uri="{FF2B5EF4-FFF2-40B4-BE49-F238E27FC236}">
              <a16:creationId xmlns:a16="http://schemas.microsoft.com/office/drawing/2014/main" id="{FF8E1128-E456-4254-B16B-B697E1A22A78}"/>
            </a:ext>
          </a:extLst>
        </xdr:cNvPr>
        <xdr:cNvSpPr/>
      </xdr:nvSpPr>
      <xdr:spPr>
        <a:xfrm>
          <a:off x="504825" y="3442168"/>
          <a:ext cx="4892675" cy="526582"/>
        </a:xfrm>
        <a:prstGeom prst="borderCallout1">
          <a:avLst>
            <a:gd name="adj1" fmla="val 170363"/>
            <a:gd name="adj2" fmla="val 73637"/>
            <a:gd name="adj3" fmla="val 99020"/>
            <a:gd name="adj4" fmla="val 93698"/>
          </a:avLst>
        </a:prstGeom>
        <a:solidFill>
          <a:srgbClr val="E9FFE7"/>
        </a:solidFill>
        <a:ln w="38100" cap="flat" cmpd="sng" algn="ctr">
          <a:solidFill>
            <a:srgbClr val="00808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この額を</a:t>
          </a:r>
          <a:r>
            <a:rPr lang="ja-JP" altLang="en-US"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ア・様式１</a:t>
          </a:r>
          <a:r>
            <a:rPr lang="en-US" altLang="ja-JP"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-2</a:t>
          </a:r>
          <a:r>
            <a:rPr lang="ja-JP"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の</a:t>
          </a:r>
          <a:r>
            <a:rPr lang="ja-JP" altLang="en-US"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助成対象額欄</a:t>
          </a:r>
          <a:r>
            <a:rPr lang="ja-JP"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へ</a:t>
          </a:r>
          <a:r>
            <a:rPr lang="ja-JP" altLang="en-US"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記入</a:t>
          </a:r>
          <a:endParaRPr lang="ja-JP" sz="1600" b="1"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xdr:twoCellAnchor>
  <xdr:twoCellAnchor>
    <xdr:from>
      <xdr:col>3</xdr:col>
      <xdr:colOff>37351</xdr:colOff>
      <xdr:row>11</xdr:row>
      <xdr:rowOff>29074</xdr:rowOff>
    </xdr:from>
    <xdr:to>
      <xdr:col>5</xdr:col>
      <xdr:colOff>16806</xdr:colOff>
      <xdr:row>12</xdr:row>
      <xdr:rowOff>24280</xdr:rowOff>
    </xdr:to>
    <xdr:sp macro="" textlink="">
      <xdr:nvSpPr>
        <xdr:cNvPr id="5" name="正方形/長方形 4">
          <a:extLst>
            <a:ext uri="{FF2B5EF4-FFF2-40B4-BE49-F238E27FC236}">
              <a16:creationId xmlns:a16="http://schemas.microsoft.com/office/drawing/2014/main" id="{464978D5-ADB1-4088-9BFE-1F2115F5DDB3}"/>
            </a:ext>
          </a:extLst>
        </xdr:cNvPr>
        <xdr:cNvSpPr/>
      </xdr:nvSpPr>
      <xdr:spPr>
        <a:xfrm>
          <a:off x="2482101" y="4169274"/>
          <a:ext cx="1617755" cy="439706"/>
        </a:xfrm>
        <a:prstGeom prst="rect">
          <a:avLst/>
        </a:prstGeom>
        <a:noFill/>
        <a:ln w="47625">
          <a:solidFill>
            <a:srgbClr val="00808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862853</xdr:colOff>
      <xdr:row>4</xdr:row>
      <xdr:rowOff>201705</xdr:rowOff>
    </xdr:from>
    <xdr:to>
      <xdr:col>14</xdr:col>
      <xdr:colOff>33618</xdr:colOff>
      <xdr:row>6</xdr:row>
      <xdr:rowOff>11205</xdr:rowOff>
    </xdr:to>
    <xdr:sp macro="" textlink="">
      <xdr:nvSpPr>
        <xdr:cNvPr id="6" name="正方形/長方形 5">
          <a:extLst>
            <a:ext uri="{FF2B5EF4-FFF2-40B4-BE49-F238E27FC236}">
              <a16:creationId xmlns:a16="http://schemas.microsoft.com/office/drawing/2014/main" id="{BCADB951-EA0E-4463-8D1C-2F10D1548EE2}"/>
            </a:ext>
          </a:extLst>
        </xdr:cNvPr>
        <xdr:cNvSpPr/>
      </xdr:nvSpPr>
      <xdr:spPr>
        <a:xfrm>
          <a:off x="10635503" y="1643155"/>
          <a:ext cx="853515" cy="558800"/>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464344</xdr:colOff>
      <xdr:row>3</xdr:row>
      <xdr:rowOff>67234</xdr:rowOff>
    </xdr:from>
    <xdr:to>
      <xdr:col>12</xdr:col>
      <xdr:colOff>412750</xdr:colOff>
      <xdr:row>5</xdr:row>
      <xdr:rowOff>381000</xdr:rowOff>
    </xdr:to>
    <xdr:sp macro="" textlink="">
      <xdr:nvSpPr>
        <xdr:cNvPr id="7" name="吹き出し: 線 6">
          <a:extLst>
            <a:ext uri="{FF2B5EF4-FFF2-40B4-BE49-F238E27FC236}">
              <a16:creationId xmlns:a16="http://schemas.microsoft.com/office/drawing/2014/main" id="{CDAF558A-B6A1-471F-B171-3C50A81360D5}"/>
            </a:ext>
          </a:extLst>
        </xdr:cNvPr>
        <xdr:cNvSpPr/>
      </xdr:nvSpPr>
      <xdr:spPr>
        <a:xfrm>
          <a:off x="7004844" y="1254684"/>
          <a:ext cx="3225006" cy="815416"/>
        </a:xfrm>
        <a:prstGeom prst="borderCallout1">
          <a:avLst>
            <a:gd name="adj1" fmla="val -1217"/>
            <a:gd name="adj2" fmla="val 98737"/>
            <a:gd name="adj3" fmla="val 59139"/>
            <a:gd name="adj4" fmla="val 113671"/>
          </a:avLst>
        </a:prstGeom>
        <a:solidFill>
          <a:srgbClr val="FFEBEB"/>
        </a:solidFill>
        <a:ln w="38100">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上限戸数の範囲外の宿舎は、宿舎番号の前に「他」をつける</a:t>
          </a:r>
        </a:p>
      </xdr:txBody>
    </xdr:sp>
    <xdr:clientData/>
  </xdr:twoCellAnchor>
  <xdr:twoCellAnchor>
    <xdr:from>
      <xdr:col>9</xdr:col>
      <xdr:colOff>228600</xdr:colOff>
      <xdr:row>10</xdr:row>
      <xdr:rowOff>425823</xdr:rowOff>
    </xdr:from>
    <xdr:to>
      <xdr:col>14</xdr:col>
      <xdr:colOff>523874</xdr:colOff>
      <xdr:row>13</xdr:row>
      <xdr:rowOff>133350</xdr:rowOff>
    </xdr:to>
    <xdr:sp macro="" textlink="">
      <xdr:nvSpPr>
        <xdr:cNvPr id="8" name="吹き出し: 線 7">
          <a:extLst>
            <a:ext uri="{FF2B5EF4-FFF2-40B4-BE49-F238E27FC236}">
              <a16:creationId xmlns:a16="http://schemas.microsoft.com/office/drawing/2014/main" id="{7EB9B2A7-4E80-4E52-B5C8-E589D514E7D1}"/>
            </a:ext>
          </a:extLst>
        </xdr:cNvPr>
        <xdr:cNvSpPr/>
      </xdr:nvSpPr>
      <xdr:spPr>
        <a:xfrm>
          <a:off x="7588250" y="4121523"/>
          <a:ext cx="4391024" cy="774327"/>
        </a:xfrm>
        <a:prstGeom prst="borderCallout1">
          <a:avLst>
            <a:gd name="adj1" fmla="val -1217"/>
            <a:gd name="adj2" fmla="val 98737"/>
            <a:gd name="adj3" fmla="val -120019"/>
            <a:gd name="adj4" fmla="val 38738"/>
          </a:avLst>
        </a:prstGeom>
        <a:solidFill>
          <a:srgbClr val="FFEBEB"/>
        </a:solidFill>
        <a:ln w="38100">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住民票の</a:t>
          </a:r>
          <a:r>
            <a:rPr kumimoji="1" lang="ja-JP" altLang="en-US" sz="16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アルファベット</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表記どおりに記入</a:t>
          </a:r>
          <a:endPar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（カタカナや通称名の表記は不要）</a:t>
          </a:r>
          <a:endPar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342901</xdr:colOff>
      <xdr:row>29</xdr:row>
      <xdr:rowOff>67235</xdr:rowOff>
    </xdr:from>
    <xdr:to>
      <xdr:col>6</xdr:col>
      <xdr:colOff>876301</xdr:colOff>
      <xdr:row>32</xdr:row>
      <xdr:rowOff>11207</xdr:rowOff>
    </xdr:to>
    <xdr:sp macro="" textlink="">
      <xdr:nvSpPr>
        <xdr:cNvPr id="9" name="角丸四角形 19">
          <a:extLst>
            <a:ext uri="{FF2B5EF4-FFF2-40B4-BE49-F238E27FC236}">
              <a16:creationId xmlns:a16="http://schemas.microsoft.com/office/drawing/2014/main" id="{7BE8857A-CAA3-4732-A8D1-CBF87BB3DA7C}"/>
            </a:ext>
          </a:extLst>
        </xdr:cNvPr>
        <xdr:cNvSpPr/>
      </xdr:nvSpPr>
      <xdr:spPr>
        <a:xfrm>
          <a:off x="3606801" y="10405035"/>
          <a:ext cx="2114550" cy="655172"/>
        </a:xfrm>
        <a:prstGeom prst="roundRect">
          <a:avLst/>
        </a:prstGeom>
        <a:noFill/>
        <a:ln w="31750">
          <a:solidFill>
            <a:srgbClr val="C00000"/>
          </a:solidFill>
        </a:ln>
      </xdr:spPr>
      <xdr:style>
        <a:lnRef idx="1">
          <a:schemeClr val="accent4"/>
        </a:lnRef>
        <a:fillRef idx="2">
          <a:schemeClr val="accent4"/>
        </a:fillRef>
        <a:effectRef idx="1">
          <a:schemeClr val="accent4"/>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ja-JP"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記入例</a:t>
          </a:r>
          <a:r>
            <a:rPr lang="ja-JP" altLang="en-US"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 </a:t>
          </a:r>
          <a:r>
            <a:rPr lang="ja-JP" altLang="en-US" sz="2400" b="1" kern="100">
              <a:ln>
                <a:noFill/>
              </a:ln>
              <a:solidFill>
                <a:srgbClr val="000000"/>
              </a:solidFill>
              <a:effectLst>
                <a:outerShdw blurRad="38100" dist="19050" dir="2700000" algn="tl">
                  <a:schemeClr val="dk1">
                    <a:alpha val="40000"/>
                  </a:schemeClr>
                </a:outerShdw>
              </a:effectLst>
              <a:latin typeface="HG丸ｺﾞｼｯｸM-PRO" panose="020F0600000000000000" pitchFamily="50" charset="-128"/>
              <a:ea typeface="HG丸ｺﾞｼｯｸM-PRO" panose="020F0600000000000000" pitchFamily="50" charset="-128"/>
              <a:cs typeface="Times New Roman" panose="02020603050405020304" pitchFamily="18" charset="0"/>
            </a:rPr>
            <a:t>⑤</a:t>
          </a:r>
          <a:endParaRPr lang="en-US" altLang="ja-JP" sz="2400" b="1" kern="100">
            <a:ln>
              <a:noFill/>
            </a:ln>
            <a:solidFill>
              <a:srgbClr val="000000"/>
            </a:solidFill>
            <a:effectLst>
              <a:outerShdw blurRad="38100" dist="19050" dir="2700000" algn="tl">
                <a:schemeClr val="dk1">
                  <a:alpha val="40000"/>
                </a:schemeClr>
              </a:outerShdw>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xdr:txBody>
    </xdr:sp>
    <xdr:clientData/>
  </xdr:twoCellAnchor>
  <xdr:twoCellAnchor>
    <xdr:from>
      <xdr:col>3</xdr:col>
      <xdr:colOff>14939</xdr:colOff>
      <xdr:row>39</xdr:row>
      <xdr:rowOff>429995</xdr:rowOff>
    </xdr:from>
    <xdr:to>
      <xdr:col>4</xdr:col>
      <xdr:colOff>879659</xdr:colOff>
      <xdr:row>40</xdr:row>
      <xdr:rowOff>425200</xdr:rowOff>
    </xdr:to>
    <xdr:sp macro="" textlink="">
      <xdr:nvSpPr>
        <xdr:cNvPr id="10" name="正方形/長方形 9">
          <a:extLst>
            <a:ext uri="{FF2B5EF4-FFF2-40B4-BE49-F238E27FC236}">
              <a16:creationId xmlns:a16="http://schemas.microsoft.com/office/drawing/2014/main" id="{AA4611B4-C0E2-4F71-9AA6-4F0464CD6255}"/>
            </a:ext>
          </a:extLst>
        </xdr:cNvPr>
        <xdr:cNvSpPr/>
      </xdr:nvSpPr>
      <xdr:spPr>
        <a:xfrm>
          <a:off x="2459689" y="13987245"/>
          <a:ext cx="1620370" cy="439705"/>
        </a:xfrm>
        <a:prstGeom prst="rect">
          <a:avLst/>
        </a:prstGeom>
        <a:noFill/>
        <a:ln w="47625">
          <a:solidFill>
            <a:srgbClr val="00808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28575</xdr:colOff>
      <xdr:row>37</xdr:row>
      <xdr:rowOff>0</xdr:rowOff>
    </xdr:from>
    <xdr:to>
      <xdr:col>12</xdr:col>
      <xdr:colOff>10645</xdr:colOff>
      <xdr:row>37</xdr:row>
      <xdr:rowOff>402167</xdr:rowOff>
    </xdr:to>
    <xdr:sp macro="" textlink="">
      <xdr:nvSpPr>
        <xdr:cNvPr id="11" name="正方形/長方形 10">
          <a:extLst>
            <a:ext uri="{FF2B5EF4-FFF2-40B4-BE49-F238E27FC236}">
              <a16:creationId xmlns:a16="http://schemas.microsoft.com/office/drawing/2014/main" id="{9ECD4AB8-4E6E-48FC-8FAC-C93C00272F75}"/>
            </a:ext>
          </a:extLst>
        </xdr:cNvPr>
        <xdr:cNvSpPr/>
      </xdr:nvSpPr>
      <xdr:spPr>
        <a:xfrm>
          <a:off x="5749925" y="12668250"/>
          <a:ext cx="4077820" cy="402167"/>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873436</xdr:colOff>
      <xdr:row>37</xdr:row>
      <xdr:rowOff>390960</xdr:rowOff>
    </xdr:from>
    <xdr:to>
      <xdr:col>15</xdr:col>
      <xdr:colOff>9960</xdr:colOff>
      <xdr:row>39</xdr:row>
      <xdr:rowOff>416485</xdr:rowOff>
    </xdr:to>
    <xdr:sp macro="" textlink="">
      <xdr:nvSpPr>
        <xdr:cNvPr id="12" name="正方形/長方形 11">
          <a:extLst>
            <a:ext uri="{FF2B5EF4-FFF2-40B4-BE49-F238E27FC236}">
              <a16:creationId xmlns:a16="http://schemas.microsoft.com/office/drawing/2014/main" id="{62800088-4A24-410F-A981-CA3384F05558}"/>
            </a:ext>
          </a:extLst>
        </xdr:cNvPr>
        <xdr:cNvSpPr/>
      </xdr:nvSpPr>
      <xdr:spPr>
        <a:xfrm>
          <a:off x="9814236" y="13059210"/>
          <a:ext cx="2460314" cy="914525"/>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819149</xdr:colOff>
      <xdr:row>48</xdr:row>
      <xdr:rowOff>416983</xdr:rowOff>
    </xdr:from>
    <xdr:to>
      <xdr:col>2</xdr:col>
      <xdr:colOff>341577</xdr:colOff>
      <xdr:row>49</xdr:row>
      <xdr:rowOff>345281</xdr:rowOff>
    </xdr:to>
    <xdr:sp macro="" textlink="">
      <xdr:nvSpPr>
        <xdr:cNvPr id="13" name="楕円 12">
          <a:extLst>
            <a:ext uri="{FF2B5EF4-FFF2-40B4-BE49-F238E27FC236}">
              <a16:creationId xmlns:a16="http://schemas.microsoft.com/office/drawing/2014/main" id="{2C940E3E-DC79-4FFE-95D0-155B2CFD3206}"/>
            </a:ext>
          </a:extLst>
        </xdr:cNvPr>
        <xdr:cNvSpPr/>
      </xdr:nvSpPr>
      <xdr:spPr>
        <a:xfrm>
          <a:off x="1485899" y="16863483"/>
          <a:ext cx="481278" cy="442648"/>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ＭＳ Ｐゴシック" panose="020B0600070205080204" pitchFamily="50" charset="-128"/>
              <a:ea typeface="ＭＳ Ｐゴシック" panose="020B0600070205080204" pitchFamily="50" charset="-128"/>
            </a:rPr>
            <a:t>③</a:t>
          </a:r>
        </a:p>
      </xdr:txBody>
    </xdr:sp>
    <xdr:clientData/>
  </xdr:twoCellAnchor>
  <xdr:twoCellAnchor>
    <xdr:from>
      <xdr:col>0</xdr:col>
      <xdr:colOff>26987</xdr:colOff>
      <xdr:row>48</xdr:row>
      <xdr:rowOff>503237</xdr:rowOff>
    </xdr:from>
    <xdr:to>
      <xdr:col>13</xdr:col>
      <xdr:colOff>818356</xdr:colOff>
      <xdr:row>50</xdr:row>
      <xdr:rowOff>28700</xdr:rowOff>
    </xdr:to>
    <xdr:sp macro="" textlink="">
      <xdr:nvSpPr>
        <xdr:cNvPr id="14" name="正方形/長方形 13">
          <a:extLst>
            <a:ext uri="{FF2B5EF4-FFF2-40B4-BE49-F238E27FC236}">
              <a16:creationId xmlns:a16="http://schemas.microsoft.com/office/drawing/2014/main" id="{877DCC00-36ED-4495-A4D1-AF22ECB3EE1F}"/>
            </a:ext>
          </a:extLst>
        </xdr:cNvPr>
        <xdr:cNvSpPr/>
      </xdr:nvSpPr>
      <xdr:spPr>
        <a:xfrm>
          <a:off x="26987" y="16949737"/>
          <a:ext cx="11427619" cy="446213"/>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101600</xdr:colOff>
      <xdr:row>50</xdr:row>
      <xdr:rowOff>373856</xdr:rowOff>
    </xdr:from>
    <xdr:to>
      <xdr:col>14</xdr:col>
      <xdr:colOff>276225</xdr:colOff>
      <xdr:row>54</xdr:row>
      <xdr:rowOff>9525</xdr:rowOff>
    </xdr:to>
    <xdr:sp macro="" textlink="">
      <xdr:nvSpPr>
        <xdr:cNvPr id="15" name="線吹き出し 1 (枠付き) 17">
          <a:extLst>
            <a:ext uri="{FF2B5EF4-FFF2-40B4-BE49-F238E27FC236}">
              <a16:creationId xmlns:a16="http://schemas.microsoft.com/office/drawing/2014/main" id="{5A09BFFB-5441-4338-B8AE-110C4F99CAD1}"/>
            </a:ext>
          </a:extLst>
        </xdr:cNvPr>
        <xdr:cNvSpPr/>
      </xdr:nvSpPr>
      <xdr:spPr>
        <a:xfrm>
          <a:off x="2546350" y="17741106"/>
          <a:ext cx="9185275" cy="1724819"/>
        </a:xfrm>
        <a:prstGeom prst="borderCallout1">
          <a:avLst>
            <a:gd name="adj1" fmla="val 3481"/>
            <a:gd name="adj2" fmla="val 99802"/>
            <a:gd name="adj3" fmla="val 1423"/>
            <a:gd name="adj4" fmla="val 99888"/>
          </a:avLst>
        </a:prstGeom>
        <a:solidFill>
          <a:srgbClr val="FFEBEB"/>
        </a:solidFill>
        <a:ln w="38100" cap="flat" cmpd="sng" algn="ctr">
          <a:solidFill>
            <a:schemeClr val="tx1"/>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600" b="1" i="1" u="sng"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記入時の注意点</a:t>
          </a:r>
        </a:p>
        <a:p>
          <a:pPr algn="l">
            <a:spcAft>
              <a:spcPts val="0"/>
            </a:spcAft>
          </a:pPr>
          <a:r>
            <a:rPr lang="ja-JP" altLang="en-US" sz="1600" b="1" kern="100">
              <a:solidFill>
                <a:srgbClr val="FF00FF"/>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①</a:t>
          </a:r>
          <a:r>
            <a:rPr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入居者の内、代表者１名の氏名を記入し、他の入居者については「他〇名」とのみ記入</a:t>
          </a:r>
          <a:endParaRPr kumimoji="1" lang="en-US" altLang="ja-JP" sz="16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l">
            <a:spcAft>
              <a:spcPts val="0"/>
            </a:spcAft>
          </a:pPr>
          <a:r>
            <a:rPr kumimoji="1" lang="ja-JP" altLang="en-US" sz="1600" b="1" kern="100">
              <a:solidFill>
                <a:srgbClr val="FF00FF"/>
              </a:solidFill>
              <a:effectLst/>
              <a:latin typeface="ＭＳ Ｐゴシック" panose="020B0600070205080204" pitchFamily="50" charset="-128"/>
              <a:ea typeface="ＭＳ Ｐゴシック" panose="020B0600070205080204" pitchFamily="50" charset="-128"/>
              <a:cs typeface="+mn-cs"/>
            </a:rPr>
            <a:t>②</a:t>
          </a:r>
          <a:r>
            <a:rPr kumimoji="1"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代表者以外の入居者氏名及び助成期間を全員分記入（書ききれない場合は下部備考欄に記入）</a:t>
          </a:r>
          <a:endParaRPr kumimoji="1" lang="en-US" altLang="ja-JP"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algn="l">
            <a:spcAft>
              <a:spcPts val="0"/>
            </a:spcAft>
          </a:pPr>
          <a:r>
            <a:rPr kumimoji="1" lang="ja-JP" altLang="en-US" sz="1600" b="1" kern="100">
              <a:solidFill>
                <a:srgbClr val="FF00FF"/>
              </a:solidFill>
              <a:effectLst/>
              <a:latin typeface="ＭＳ Ｐゴシック" panose="020B0600070205080204" pitchFamily="50" charset="-128"/>
              <a:ea typeface="ＭＳ Ｐゴシック" panose="020B0600070205080204" pitchFamily="50" charset="-128"/>
              <a:cs typeface="+mn-cs"/>
            </a:rPr>
            <a:t>③</a:t>
          </a:r>
          <a:r>
            <a:rPr kumimoji="1"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入居者負担額は入居者全員の合算額で計上</a:t>
          </a:r>
          <a:endParaRPr kumimoji="1" lang="en-US" altLang="ja-JP"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algn="l">
            <a:spcAft>
              <a:spcPts val="0"/>
            </a:spcAft>
          </a:pPr>
          <a:r>
            <a:rPr kumimoji="1"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 （例：</a:t>
          </a:r>
          <a:r>
            <a:rPr kumimoji="1" lang="en-US" altLang="ja-JP"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GREEN</a:t>
          </a:r>
          <a:r>
            <a:rPr kumimoji="1"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さんが</a:t>
          </a:r>
          <a:r>
            <a:rPr kumimoji="1" lang="en-US" altLang="ja-JP"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5,000</a:t>
          </a:r>
          <a:r>
            <a:rPr kumimoji="1"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円</a:t>
          </a:r>
          <a:r>
            <a:rPr kumimoji="1" lang="en-US" altLang="ja-JP"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月、</a:t>
          </a:r>
          <a:r>
            <a:rPr kumimoji="1" lang="en-US" altLang="ja-JP"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EVANS</a:t>
          </a:r>
          <a:r>
            <a:rPr kumimoji="1"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さんが</a:t>
          </a:r>
          <a:r>
            <a:rPr kumimoji="1" lang="en-US" altLang="ja-JP"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5,000</a:t>
          </a:r>
          <a:r>
            <a:rPr kumimoji="1"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円</a:t>
          </a:r>
          <a:r>
            <a:rPr kumimoji="1" lang="en-US" altLang="ja-JP"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月を負担していた場合、合算</a:t>
          </a:r>
          <a:r>
            <a:rPr kumimoji="1" lang="en-US" altLang="ja-JP"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10,000</a:t>
          </a:r>
          <a:r>
            <a:rPr kumimoji="1"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円</a:t>
          </a:r>
          <a:r>
            <a:rPr kumimoji="1" lang="en-US" altLang="ja-JP"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月を計上）</a:t>
          </a:r>
          <a:endParaRPr kumimoji="1" lang="en-US" altLang="ja-JP"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8</xdr:col>
      <xdr:colOff>668012</xdr:colOff>
      <xdr:row>36</xdr:row>
      <xdr:rowOff>419099</xdr:rowOff>
    </xdr:from>
    <xdr:to>
      <xdr:col>9</xdr:col>
      <xdr:colOff>342342</xdr:colOff>
      <xdr:row>37</xdr:row>
      <xdr:rowOff>409994</xdr:rowOff>
    </xdr:to>
    <xdr:sp macro="" textlink="">
      <xdr:nvSpPr>
        <xdr:cNvPr id="16" name="楕円 15">
          <a:extLst>
            <a:ext uri="{FF2B5EF4-FFF2-40B4-BE49-F238E27FC236}">
              <a16:creationId xmlns:a16="http://schemas.microsoft.com/office/drawing/2014/main" id="{1FD67645-8C1C-415B-8612-0DBBC79C06AF}"/>
            </a:ext>
          </a:extLst>
        </xdr:cNvPr>
        <xdr:cNvSpPr/>
      </xdr:nvSpPr>
      <xdr:spPr>
        <a:xfrm>
          <a:off x="7208512" y="12642849"/>
          <a:ext cx="493480" cy="435395"/>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ＭＳ Ｐゴシック" panose="020B0600070205080204" pitchFamily="50" charset="-128"/>
              <a:ea typeface="ＭＳ Ｐゴシック" panose="020B0600070205080204" pitchFamily="50" charset="-128"/>
            </a:rPr>
            <a:t>①</a:t>
          </a:r>
        </a:p>
      </xdr:txBody>
    </xdr:sp>
    <xdr:clientData/>
  </xdr:twoCellAnchor>
  <xdr:twoCellAnchor>
    <xdr:from>
      <xdr:col>14</xdr:col>
      <xdr:colOff>123424</xdr:colOff>
      <xdr:row>37</xdr:row>
      <xdr:rowOff>336178</xdr:rowOff>
    </xdr:from>
    <xdr:to>
      <xdr:col>14</xdr:col>
      <xdr:colOff>683018</xdr:colOff>
      <xdr:row>38</xdr:row>
      <xdr:rowOff>339679</xdr:rowOff>
    </xdr:to>
    <xdr:sp macro="" textlink="">
      <xdr:nvSpPr>
        <xdr:cNvPr id="17" name="楕円 16">
          <a:extLst>
            <a:ext uri="{FF2B5EF4-FFF2-40B4-BE49-F238E27FC236}">
              <a16:creationId xmlns:a16="http://schemas.microsoft.com/office/drawing/2014/main" id="{763FC0B5-E457-4CD4-98F6-2CC7D2F1B817}"/>
            </a:ext>
          </a:extLst>
        </xdr:cNvPr>
        <xdr:cNvSpPr/>
      </xdr:nvSpPr>
      <xdr:spPr>
        <a:xfrm>
          <a:off x="11578824" y="13004428"/>
          <a:ext cx="559594" cy="448001"/>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ＭＳ Ｐゴシック" panose="020B0600070205080204" pitchFamily="50" charset="-128"/>
              <a:ea typeface="ＭＳ Ｐゴシック" panose="020B0600070205080204" pitchFamily="50" charset="-128"/>
            </a:rPr>
            <a:t>②</a:t>
          </a:r>
        </a:p>
      </xdr:txBody>
    </xdr:sp>
    <xdr:clientData/>
  </xdr:twoCellAnchor>
  <xdr:twoCellAnchor>
    <xdr:from>
      <xdr:col>0</xdr:col>
      <xdr:colOff>533400</xdr:colOff>
      <xdr:row>38</xdr:row>
      <xdr:rowOff>133350</xdr:rowOff>
    </xdr:from>
    <xdr:to>
      <xdr:col>6</xdr:col>
      <xdr:colOff>415925</xdr:colOff>
      <xdr:row>39</xdr:row>
      <xdr:rowOff>221782</xdr:rowOff>
    </xdr:to>
    <xdr:sp macro="" textlink="">
      <xdr:nvSpPr>
        <xdr:cNvPr id="18" name="線吹き出し 1 (枠付き) 17">
          <a:extLst>
            <a:ext uri="{FF2B5EF4-FFF2-40B4-BE49-F238E27FC236}">
              <a16:creationId xmlns:a16="http://schemas.microsoft.com/office/drawing/2014/main" id="{BD8A6D6D-F5D4-4D5B-88C5-7A354AA5DF64}"/>
            </a:ext>
          </a:extLst>
        </xdr:cNvPr>
        <xdr:cNvSpPr/>
      </xdr:nvSpPr>
      <xdr:spPr>
        <a:xfrm>
          <a:off x="533400" y="13246100"/>
          <a:ext cx="4784725" cy="532932"/>
        </a:xfrm>
        <a:prstGeom prst="borderCallout1">
          <a:avLst>
            <a:gd name="adj1" fmla="val 170363"/>
            <a:gd name="adj2" fmla="val 73637"/>
            <a:gd name="adj3" fmla="val 99020"/>
            <a:gd name="adj4" fmla="val 93698"/>
          </a:avLst>
        </a:prstGeom>
        <a:solidFill>
          <a:srgbClr val="E9FFE7"/>
        </a:solidFill>
        <a:ln w="38100" cap="flat" cmpd="sng" algn="ctr">
          <a:solidFill>
            <a:srgbClr val="00808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この額を</a:t>
          </a:r>
          <a:r>
            <a:rPr lang="ja-JP" altLang="en-US"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ア・様式１</a:t>
          </a:r>
          <a:r>
            <a:rPr lang="en-US" altLang="ja-JP"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-2</a:t>
          </a:r>
          <a:r>
            <a:rPr lang="ja-JP"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の</a:t>
          </a:r>
          <a:r>
            <a:rPr lang="ja-JP" altLang="en-US"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助成対象額欄</a:t>
          </a:r>
          <a:r>
            <a:rPr lang="ja-JP"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へ</a:t>
          </a:r>
          <a:r>
            <a:rPr lang="ja-JP" altLang="en-US" sz="1600" b="1"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記入</a:t>
          </a:r>
          <a:endParaRPr lang="ja-JP" sz="1600" b="1"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678656</xdr:colOff>
      <xdr:row>0</xdr:row>
      <xdr:rowOff>241860</xdr:rowOff>
    </xdr:from>
    <xdr:to>
      <xdr:col>6</xdr:col>
      <xdr:colOff>460687</xdr:colOff>
      <xdr:row>2</xdr:row>
      <xdr:rowOff>14630</xdr:rowOff>
    </xdr:to>
    <xdr:sp macro="" textlink="">
      <xdr:nvSpPr>
        <xdr:cNvPr id="2" name="角丸四角形 19">
          <a:extLst>
            <a:ext uri="{FF2B5EF4-FFF2-40B4-BE49-F238E27FC236}">
              <a16:creationId xmlns:a16="http://schemas.microsoft.com/office/drawing/2014/main" id="{ED3CA158-FC7E-4F17-A24B-245DDF03483C}"/>
            </a:ext>
          </a:extLst>
        </xdr:cNvPr>
        <xdr:cNvSpPr/>
      </xdr:nvSpPr>
      <xdr:spPr>
        <a:xfrm>
          <a:off x="3123406" y="241860"/>
          <a:ext cx="2239481" cy="623670"/>
        </a:xfrm>
        <a:prstGeom prst="roundRect">
          <a:avLst/>
        </a:prstGeom>
        <a:noFill/>
        <a:ln w="31750">
          <a:solidFill>
            <a:srgbClr val="C00000"/>
          </a:solidFill>
        </a:ln>
      </xdr:spPr>
      <xdr:style>
        <a:lnRef idx="1">
          <a:schemeClr val="accent4"/>
        </a:lnRef>
        <a:fillRef idx="2">
          <a:schemeClr val="accent4"/>
        </a:fillRef>
        <a:effectRef idx="1">
          <a:schemeClr val="accent4"/>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ja-JP"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記入例</a:t>
          </a:r>
          <a:r>
            <a:rPr lang="ja-JP" altLang="en-US"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 </a:t>
          </a:r>
          <a:r>
            <a:rPr lang="ja-JP" altLang="en-US" sz="2400" b="1" kern="100">
              <a:ln>
                <a:noFill/>
              </a:ln>
              <a:solidFill>
                <a:srgbClr val="000000"/>
              </a:solidFill>
              <a:effectLst>
                <a:outerShdw blurRad="38100" dist="19050" dir="2700000" algn="tl">
                  <a:schemeClr val="dk1">
                    <a:alpha val="40000"/>
                  </a:schemeClr>
                </a:outerShdw>
              </a:effectLst>
              <a:latin typeface="HG丸ｺﾞｼｯｸM-PRO" panose="020F0600000000000000" pitchFamily="50" charset="-128"/>
              <a:ea typeface="HG丸ｺﾞｼｯｸM-PRO" panose="020F0600000000000000" pitchFamily="50" charset="-128"/>
              <a:cs typeface="Times New Roman" panose="02020603050405020304" pitchFamily="18" charset="0"/>
            </a:rPr>
            <a:t>⑥</a:t>
          </a:r>
          <a:r>
            <a:rPr lang="ja-JP" altLang="en-US"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　</a:t>
          </a:r>
          <a:endParaRPr lang="en-US" altLang="ja-JP"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endParaRPr>
        </a:p>
      </xdr:txBody>
    </xdr:sp>
    <xdr:clientData/>
  </xdr:twoCellAnchor>
  <xdr:twoCellAnchor>
    <xdr:from>
      <xdr:col>13</xdr:col>
      <xdr:colOff>869205</xdr:colOff>
      <xdr:row>3</xdr:row>
      <xdr:rowOff>245535</xdr:rowOff>
    </xdr:from>
    <xdr:to>
      <xdr:col>14</xdr:col>
      <xdr:colOff>862853</xdr:colOff>
      <xdr:row>6</xdr:row>
      <xdr:rowOff>1</xdr:rowOff>
    </xdr:to>
    <xdr:sp macro="" textlink="">
      <xdr:nvSpPr>
        <xdr:cNvPr id="3" name="正方形/長方形 2">
          <a:extLst>
            <a:ext uri="{FF2B5EF4-FFF2-40B4-BE49-F238E27FC236}">
              <a16:creationId xmlns:a16="http://schemas.microsoft.com/office/drawing/2014/main" id="{D4562DC0-C7B3-4288-BAD0-DD64FAF52B08}"/>
            </a:ext>
          </a:extLst>
        </xdr:cNvPr>
        <xdr:cNvSpPr/>
      </xdr:nvSpPr>
      <xdr:spPr>
        <a:xfrm>
          <a:off x="11454655" y="1261535"/>
          <a:ext cx="819148" cy="757766"/>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762000</xdr:colOff>
      <xdr:row>4</xdr:row>
      <xdr:rowOff>128058</xdr:rowOff>
    </xdr:from>
    <xdr:to>
      <xdr:col>14</xdr:col>
      <xdr:colOff>412751</xdr:colOff>
      <xdr:row>5</xdr:row>
      <xdr:rowOff>325172</xdr:rowOff>
    </xdr:to>
    <xdr:sp macro="" textlink="">
      <xdr:nvSpPr>
        <xdr:cNvPr id="4" name="楕円 3">
          <a:extLst>
            <a:ext uri="{FF2B5EF4-FFF2-40B4-BE49-F238E27FC236}">
              <a16:creationId xmlns:a16="http://schemas.microsoft.com/office/drawing/2014/main" id="{D44901C0-E210-4A64-BD08-8DE19804E60E}"/>
            </a:ext>
          </a:extLst>
        </xdr:cNvPr>
        <xdr:cNvSpPr/>
      </xdr:nvSpPr>
      <xdr:spPr>
        <a:xfrm>
          <a:off x="11398250" y="1398058"/>
          <a:ext cx="469901" cy="444764"/>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ＭＳ Ｐゴシック" panose="020B0600070205080204" pitchFamily="50" charset="-128"/>
              <a:ea typeface="ＭＳ Ｐゴシック" panose="020B0600070205080204" pitchFamily="50" charset="-128"/>
            </a:rPr>
            <a:t>①</a:t>
          </a:r>
        </a:p>
      </xdr:txBody>
    </xdr:sp>
    <xdr:clientData/>
  </xdr:twoCellAnchor>
  <xdr:twoCellAnchor>
    <xdr:from>
      <xdr:col>8</xdr:col>
      <xdr:colOff>13607</xdr:colOff>
      <xdr:row>10</xdr:row>
      <xdr:rowOff>0</xdr:rowOff>
    </xdr:from>
    <xdr:to>
      <xdr:col>12</xdr:col>
      <xdr:colOff>4837</xdr:colOff>
      <xdr:row>10</xdr:row>
      <xdr:rowOff>409575</xdr:rowOff>
    </xdr:to>
    <xdr:sp macro="" textlink="">
      <xdr:nvSpPr>
        <xdr:cNvPr id="5" name="正方形/長方形 4">
          <a:extLst>
            <a:ext uri="{FF2B5EF4-FFF2-40B4-BE49-F238E27FC236}">
              <a16:creationId xmlns:a16="http://schemas.microsoft.com/office/drawing/2014/main" id="{05C842C1-B1AE-499D-BD93-889F92067D11}"/>
            </a:ext>
          </a:extLst>
        </xdr:cNvPr>
        <xdr:cNvSpPr/>
      </xdr:nvSpPr>
      <xdr:spPr>
        <a:xfrm>
          <a:off x="6554107" y="3524250"/>
          <a:ext cx="3267830" cy="409575"/>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740149</xdr:colOff>
      <xdr:row>9</xdr:row>
      <xdr:rowOff>407459</xdr:rowOff>
    </xdr:from>
    <xdr:to>
      <xdr:col>9</xdr:col>
      <xdr:colOff>484888</xdr:colOff>
      <xdr:row>10</xdr:row>
      <xdr:rowOff>417248</xdr:rowOff>
    </xdr:to>
    <xdr:sp macro="" textlink="">
      <xdr:nvSpPr>
        <xdr:cNvPr id="6" name="楕円 5">
          <a:extLst>
            <a:ext uri="{FF2B5EF4-FFF2-40B4-BE49-F238E27FC236}">
              <a16:creationId xmlns:a16="http://schemas.microsoft.com/office/drawing/2014/main" id="{73988D1C-FADC-476B-B51C-19D6BB2ABD3D}"/>
            </a:ext>
          </a:extLst>
        </xdr:cNvPr>
        <xdr:cNvSpPr/>
      </xdr:nvSpPr>
      <xdr:spPr>
        <a:xfrm>
          <a:off x="7280649" y="3487209"/>
          <a:ext cx="563889" cy="454289"/>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ＭＳ Ｐゴシック" panose="020B0600070205080204" pitchFamily="50" charset="-128"/>
              <a:ea typeface="ＭＳ Ｐゴシック" panose="020B0600070205080204" pitchFamily="50" charset="-128"/>
            </a:rPr>
            <a:t>②</a:t>
          </a:r>
        </a:p>
      </xdr:txBody>
    </xdr:sp>
    <xdr:clientData/>
  </xdr:twoCellAnchor>
  <xdr:twoCellAnchor>
    <xdr:from>
      <xdr:col>4</xdr:col>
      <xdr:colOff>31750</xdr:colOff>
      <xdr:row>15</xdr:row>
      <xdr:rowOff>1</xdr:rowOff>
    </xdr:from>
    <xdr:to>
      <xdr:col>4</xdr:col>
      <xdr:colOff>878417</xdr:colOff>
      <xdr:row>16</xdr:row>
      <xdr:rowOff>497418</xdr:rowOff>
    </xdr:to>
    <xdr:sp macro="" textlink="">
      <xdr:nvSpPr>
        <xdr:cNvPr id="7" name="正方形/長方形 6">
          <a:extLst>
            <a:ext uri="{FF2B5EF4-FFF2-40B4-BE49-F238E27FC236}">
              <a16:creationId xmlns:a16="http://schemas.microsoft.com/office/drawing/2014/main" id="{A4405287-26F8-4D25-B411-D4178F3819CD}"/>
            </a:ext>
          </a:extLst>
        </xdr:cNvPr>
        <xdr:cNvSpPr/>
      </xdr:nvSpPr>
      <xdr:spPr>
        <a:xfrm>
          <a:off x="3295650" y="4946651"/>
          <a:ext cx="789517" cy="967317"/>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718422</xdr:colOff>
      <xdr:row>14</xdr:row>
      <xdr:rowOff>74083</xdr:rowOff>
    </xdr:from>
    <xdr:to>
      <xdr:col>4</xdr:col>
      <xdr:colOff>385840</xdr:colOff>
      <xdr:row>15</xdr:row>
      <xdr:rowOff>331522</xdr:rowOff>
    </xdr:to>
    <xdr:sp macro="" textlink="">
      <xdr:nvSpPr>
        <xdr:cNvPr id="8" name="楕円 7">
          <a:extLst>
            <a:ext uri="{FF2B5EF4-FFF2-40B4-BE49-F238E27FC236}">
              <a16:creationId xmlns:a16="http://schemas.microsoft.com/office/drawing/2014/main" id="{05CC3964-BB8A-4F7F-94B7-30514CEED869}"/>
            </a:ext>
          </a:extLst>
        </xdr:cNvPr>
        <xdr:cNvSpPr/>
      </xdr:nvSpPr>
      <xdr:spPr>
        <a:xfrm>
          <a:off x="3163172" y="4849283"/>
          <a:ext cx="486568" cy="428889"/>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ＭＳ Ｐゴシック" panose="020B0600070205080204" pitchFamily="50" charset="-128"/>
              <a:ea typeface="ＭＳ Ｐゴシック" panose="020B0600070205080204" pitchFamily="50" charset="-128"/>
            </a:rPr>
            <a:t>③</a:t>
          </a:r>
        </a:p>
      </xdr:txBody>
    </xdr:sp>
    <xdr:clientData/>
  </xdr:twoCellAnchor>
  <xdr:twoCellAnchor>
    <xdr:from>
      <xdr:col>4</xdr:col>
      <xdr:colOff>0</xdr:colOff>
      <xdr:row>23</xdr:row>
      <xdr:rowOff>0</xdr:rowOff>
    </xdr:from>
    <xdr:to>
      <xdr:col>5</xdr:col>
      <xdr:colOff>14318</xdr:colOff>
      <xdr:row>23</xdr:row>
      <xdr:rowOff>486834</xdr:rowOff>
    </xdr:to>
    <xdr:sp macro="" textlink="">
      <xdr:nvSpPr>
        <xdr:cNvPr id="9" name="正方形/長方形 8">
          <a:extLst>
            <a:ext uri="{FF2B5EF4-FFF2-40B4-BE49-F238E27FC236}">
              <a16:creationId xmlns:a16="http://schemas.microsoft.com/office/drawing/2014/main" id="{7A6608B0-B249-49D7-8E26-56078F4B5EFB}"/>
            </a:ext>
          </a:extLst>
        </xdr:cNvPr>
        <xdr:cNvSpPr/>
      </xdr:nvSpPr>
      <xdr:spPr>
        <a:xfrm>
          <a:off x="3263900" y="8362950"/>
          <a:ext cx="833468" cy="486834"/>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730251</xdr:colOff>
      <xdr:row>22</xdr:row>
      <xdr:rowOff>447115</xdr:rowOff>
    </xdr:from>
    <xdr:to>
      <xdr:col>4</xdr:col>
      <xdr:colOff>424750</xdr:colOff>
      <xdr:row>23</xdr:row>
      <xdr:rowOff>374230</xdr:rowOff>
    </xdr:to>
    <xdr:sp macro="" textlink="">
      <xdr:nvSpPr>
        <xdr:cNvPr id="10" name="楕円 9">
          <a:extLst>
            <a:ext uri="{FF2B5EF4-FFF2-40B4-BE49-F238E27FC236}">
              <a16:creationId xmlns:a16="http://schemas.microsoft.com/office/drawing/2014/main" id="{E4FA62FC-0349-4B5B-8D6B-5AE84E988BC7}"/>
            </a:ext>
          </a:extLst>
        </xdr:cNvPr>
        <xdr:cNvSpPr/>
      </xdr:nvSpPr>
      <xdr:spPr>
        <a:xfrm>
          <a:off x="3175001" y="8295715"/>
          <a:ext cx="513649" cy="441465"/>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ＭＳ Ｐゴシック" panose="020B0600070205080204" pitchFamily="50" charset="-128"/>
              <a:ea typeface="ＭＳ Ｐゴシック" panose="020B0600070205080204" pitchFamily="50" charset="-128"/>
            </a:rPr>
            <a:t>⑤</a:t>
          </a:r>
        </a:p>
      </xdr:txBody>
    </xdr:sp>
    <xdr:clientData/>
  </xdr:twoCellAnchor>
  <xdr:twoCellAnchor>
    <xdr:from>
      <xdr:col>1</xdr:col>
      <xdr:colOff>940595</xdr:colOff>
      <xdr:row>9</xdr:row>
      <xdr:rowOff>56030</xdr:rowOff>
    </xdr:from>
    <xdr:to>
      <xdr:col>6</xdr:col>
      <xdr:colOff>561068</xdr:colOff>
      <xdr:row>10</xdr:row>
      <xdr:rowOff>256118</xdr:rowOff>
    </xdr:to>
    <xdr:sp macro="" textlink="">
      <xdr:nvSpPr>
        <xdr:cNvPr id="11" name="線吹き出し 1 (枠付き) 17">
          <a:extLst>
            <a:ext uri="{FF2B5EF4-FFF2-40B4-BE49-F238E27FC236}">
              <a16:creationId xmlns:a16="http://schemas.microsoft.com/office/drawing/2014/main" id="{33AFBD49-29F2-48D0-97B6-8BCEF2AF70A3}"/>
            </a:ext>
          </a:extLst>
        </xdr:cNvPr>
        <xdr:cNvSpPr/>
      </xdr:nvSpPr>
      <xdr:spPr>
        <a:xfrm>
          <a:off x="1607345" y="3135780"/>
          <a:ext cx="3855923" cy="644588"/>
        </a:xfrm>
        <a:prstGeom prst="borderCallout1">
          <a:avLst>
            <a:gd name="adj1" fmla="val 99576"/>
            <a:gd name="adj2" fmla="val 100219"/>
            <a:gd name="adj3" fmla="val 142056"/>
            <a:gd name="adj4" fmla="val 65643"/>
          </a:avLst>
        </a:prstGeom>
        <a:solidFill>
          <a:srgbClr val="E9FFE7"/>
        </a:solidFill>
        <a:ln w="38100" cap="flat" cmpd="sng" algn="ctr">
          <a:solidFill>
            <a:srgbClr val="00808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600" b="1">
              <a:effectLst/>
              <a:latin typeface="ＭＳ Ｐゴシック" panose="020B0600070205080204" pitchFamily="50" charset="-128"/>
              <a:ea typeface="ＭＳ Ｐゴシック" panose="020B0600070205080204" pitchFamily="50" charset="-128"/>
              <a:cs typeface="+mn-cs"/>
            </a:rPr>
            <a:t>この額と転居後（</a:t>
          </a:r>
          <a:r>
            <a:rPr lang="ja-JP" altLang="en-US" sz="1600" b="1">
              <a:solidFill>
                <a:srgbClr val="7030A0"/>
              </a:solidFill>
              <a:effectLst/>
              <a:latin typeface="ＭＳ Ｐゴシック" panose="020B0600070205080204" pitchFamily="50" charset="-128"/>
              <a:ea typeface="ＭＳ Ｐゴシック" panose="020B0600070205080204" pitchFamily="50" charset="-128"/>
              <a:cs typeface="+mn-cs"/>
            </a:rPr>
            <a:t>★</a:t>
          </a:r>
          <a:r>
            <a:rPr lang="ja-JP" altLang="ja-JP" sz="1600" b="1">
              <a:effectLst/>
              <a:latin typeface="ＭＳ Ｐゴシック" panose="020B0600070205080204" pitchFamily="50" charset="-128"/>
              <a:ea typeface="ＭＳ Ｐゴシック" panose="020B0600070205080204" pitchFamily="50" charset="-128"/>
              <a:cs typeface="+mn-cs"/>
            </a:rPr>
            <a:t>）の同欄額を合算し、</a:t>
          </a:r>
          <a:r>
            <a:rPr lang="ja-JP" altLang="en-US" sz="1600" b="1">
              <a:effectLst/>
              <a:latin typeface="ＭＳ Ｐゴシック" panose="020B0600070205080204" pitchFamily="50" charset="-128"/>
              <a:ea typeface="ＭＳ Ｐゴシック" panose="020B0600070205080204" pitchFamily="50" charset="-128"/>
              <a:cs typeface="+mn-cs"/>
            </a:rPr>
            <a:t>ア・</a:t>
          </a:r>
          <a:r>
            <a:rPr lang="ja-JP" altLang="ja-JP" sz="1600" b="1">
              <a:effectLst/>
              <a:latin typeface="ＭＳ Ｐゴシック" panose="020B0600070205080204" pitchFamily="50" charset="-128"/>
              <a:ea typeface="ＭＳ Ｐゴシック" panose="020B0600070205080204" pitchFamily="50" charset="-128"/>
              <a:cs typeface="+mn-cs"/>
            </a:rPr>
            <a:t>様式１</a:t>
          </a:r>
          <a:r>
            <a:rPr lang="en-US" altLang="ja-JP" sz="1600" b="1">
              <a:effectLst/>
              <a:latin typeface="ＭＳ Ｐゴシック" panose="020B0600070205080204" pitchFamily="50" charset="-128"/>
              <a:ea typeface="ＭＳ Ｐゴシック" panose="020B0600070205080204" pitchFamily="50" charset="-128"/>
              <a:cs typeface="+mn-cs"/>
            </a:rPr>
            <a:t>-2</a:t>
          </a:r>
          <a:r>
            <a:rPr lang="ja-JP" altLang="ja-JP" sz="1600" b="1">
              <a:effectLst/>
              <a:latin typeface="ＭＳ Ｐゴシック" panose="020B0600070205080204" pitchFamily="50" charset="-128"/>
              <a:ea typeface="ＭＳ Ｐゴシック" panose="020B0600070205080204" pitchFamily="50" charset="-128"/>
              <a:cs typeface="+mn-cs"/>
            </a:rPr>
            <a:t>の助成対象額欄へ記入</a:t>
          </a:r>
          <a:endParaRPr lang="ja-JP" altLang="ja-JP" sz="1600">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31999</xdr:colOff>
      <xdr:row>10</xdr:row>
      <xdr:rowOff>422774</xdr:rowOff>
    </xdr:from>
    <xdr:to>
      <xdr:col>5</xdr:col>
      <xdr:colOff>11454</xdr:colOff>
      <xdr:row>11</xdr:row>
      <xdr:rowOff>417979</xdr:rowOff>
    </xdr:to>
    <xdr:sp macro="" textlink="">
      <xdr:nvSpPr>
        <xdr:cNvPr id="12" name="正方形/長方形 11">
          <a:extLst>
            <a:ext uri="{FF2B5EF4-FFF2-40B4-BE49-F238E27FC236}">
              <a16:creationId xmlns:a16="http://schemas.microsoft.com/office/drawing/2014/main" id="{979D9486-312D-45D1-B5C9-3870A91CD167}"/>
            </a:ext>
          </a:extLst>
        </xdr:cNvPr>
        <xdr:cNvSpPr/>
      </xdr:nvSpPr>
      <xdr:spPr>
        <a:xfrm>
          <a:off x="2476749" y="3947024"/>
          <a:ext cx="1617755" cy="439705"/>
        </a:xfrm>
        <a:prstGeom prst="rect">
          <a:avLst/>
        </a:prstGeom>
        <a:noFill/>
        <a:ln w="47625">
          <a:solidFill>
            <a:srgbClr val="00808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462643</xdr:colOff>
      <xdr:row>24</xdr:row>
      <xdr:rowOff>47874</xdr:rowOff>
    </xdr:from>
    <xdr:to>
      <xdr:col>6</xdr:col>
      <xdr:colOff>506639</xdr:colOff>
      <xdr:row>24</xdr:row>
      <xdr:rowOff>505073</xdr:rowOff>
    </xdr:to>
    <xdr:sp macro="" textlink="">
      <xdr:nvSpPr>
        <xdr:cNvPr id="13" name="正方形/長方形 12">
          <a:extLst>
            <a:ext uri="{FF2B5EF4-FFF2-40B4-BE49-F238E27FC236}">
              <a16:creationId xmlns:a16="http://schemas.microsoft.com/office/drawing/2014/main" id="{0CFDABA4-9882-4796-85EB-63CCD88021A7}"/>
            </a:ext>
          </a:extLst>
        </xdr:cNvPr>
        <xdr:cNvSpPr/>
      </xdr:nvSpPr>
      <xdr:spPr>
        <a:xfrm>
          <a:off x="462643" y="8925174"/>
          <a:ext cx="4946196" cy="457199"/>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360134</xdr:colOff>
      <xdr:row>23</xdr:row>
      <xdr:rowOff>455840</xdr:rowOff>
    </xdr:from>
    <xdr:to>
      <xdr:col>1</xdr:col>
      <xdr:colOff>184186</xdr:colOff>
      <xdr:row>24</xdr:row>
      <xdr:rowOff>379300</xdr:rowOff>
    </xdr:to>
    <xdr:sp macro="" textlink="">
      <xdr:nvSpPr>
        <xdr:cNvPr id="14" name="楕円 13">
          <a:extLst>
            <a:ext uri="{FF2B5EF4-FFF2-40B4-BE49-F238E27FC236}">
              <a16:creationId xmlns:a16="http://schemas.microsoft.com/office/drawing/2014/main" id="{425E8641-1AD1-4F56-9B23-70537DD72809}"/>
            </a:ext>
          </a:extLst>
        </xdr:cNvPr>
        <xdr:cNvSpPr/>
      </xdr:nvSpPr>
      <xdr:spPr>
        <a:xfrm>
          <a:off x="360134" y="8818790"/>
          <a:ext cx="490802" cy="437810"/>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ＭＳ Ｐゴシック" panose="020B0600070205080204" pitchFamily="50" charset="-128"/>
              <a:ea typeface="ＭＳ Ｐゴシック" panose="020B0600070205080204" pitchFamily="50" charset="-128"/>
            </a:rPr>
            <a:t>④</a:t>
          </a:r>
        </a:p>
      </xdr:txBody>
    </xdr:sp>
    <xdr:clientData/>
  </xdr:twoCellAnchor>
  <xdr:twoCellAnchor>
    <xdr:from>
      <xdr:col>5</xdr:col>
      <xdr:colOff>182470</xdr:colOff>
      <xdr:row>15</xdr:row>
      <xdr:rowOff>326572</xdr:rowOff>
    </xdr:from>
    <xdr:to>
      <xdr:col>13</xdr:col>
      <xdr:colOff>769258</xdr:colOff>
      <xdr:row>23</xdr:row>
      <xdr:rowOff>445860</xdr:rowOff>
    </xdr:to>
    <xdr:sp macro="" textlink="">
      <xdr:nvSpPr>
        <xdr:cNvPr id="15" name="線吹き出し 1 (枠付き) 17">
          <a:extLst>
            <a:ext uri="{FF2B5EF4-FFF2-40B4-BE49-F238E27FC236}">
              <a16:creationId xmlns:a16="http://schemas.microsoft.com/office/drawing/2014/main" id="{653A3DD1-EFAA-45FB-8BE6-C0CE8200EC37}"/>
            </a:ext>
          </a:extLst>
        </xdr:cNvPr>
        <xdr:cNvSpPr/>
      </xdr:nvSpPr>
      <xdr:spPr>
        <a:xfrm>
          <a:off x="4265520" y="5273222"/>
          <a:ext cx="7139988" cy="3535588"/>
        </a:xfrm>
        <a:prstGeom prst="borderCallout1">
          <a:avLst>
            <a:gd name="adj1" fmla="val -326"/>
            <a:gd name="adj2" fmla="val 99957"/>
            <a:gd name="adj3" fmla="val 1182"/>
            <a:gd name="adj4" fmla="val 100197"/>
          </a:avLst>
        </a:prstGeom>
        <a:solidFill>
          <a:srgbClr val="FFEBEB"/>
        </a:solidFill>
        <a:ln w="38100" cap="flat" cmpd="sng" algn="ctr">
          <a:solidFill>
            <a:srgbClr val="B0101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600" b="1" i="1" u="sng"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記入時の注意点</a:t>
          </a:r>
          <a:endParaRPr lang="en-US" altLang="ja-JP" sz="1600" b="1" i="1" u="sng"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l">
            <a:spcAft>
              <a:spcPts val="0"/>
            </a:spcAft>
          </a:pPr>
          <a:r>
            <a:rPr lang="ja-JP" altLang="en-US" sz="1600" b="1" kern="100">
              <a:solidFill>
                <a:srgbClr val="FF00FF"/>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①</a:t>
          </a:r>
          <a:r>
            <a:rPr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枝番号を記入すること（</a:t>
          </a:r>
          <a:r>
            <a:rPr lang="ja-JP" altLang="en-US" sz="1600" b="1" u="sng"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転居前：</a:t>
          </a:r>
          <a:r>
            <a:rPr kumimoji="1" lang="en-US" altLang="ja-JP" sz="1600" b="1" u="sng">
              <a:effectLst/>
              <a:latin typeface="ＭＳ Ｐゴシック" panose="020B0600070205080204" pitchFamily="50" charset="-128"/>
              <a:ea typeface="ＭＳ Ｐゴシック" panose="020B0600070205080204" pitchFamily="50" charset="-128"/>
              <a:cs typeface="+mn-cs"/>
            </a:rPr>
            <a:t>〔-1〕</a:t>
          </a:r>
          <a:r>
            <a:rPr kumimoji="1" lang="ja-JP" altLang="en-US" sz="1600" b="1" u="sng">
              <a:effectLst/>
              <a:latin typeface="ＭＳ Ｐゴシック" panose="020B0600070205080204" pitchFamily="50" charset="-128"/>
              <a:ea typeface="ＭＳ Ｐゴシック" panose="020B0600070205080204" pitchFamily="50" charset="-128"/>
              <a:cs typeface="+mn-cs"/>
            </a:rPr>
            <a:t>　</a:t>
          </a:r>
          <a:r>
            <a:rPr kumimoji="1" lang="ja-JP" altLang="en-US" sz="1600" b="1">
              <a:effectLst/>
              <a:latin typeface="ＭＳ Ｐゴシック" panose="020B0600070205080204" pitchFamily="50" charset="-128"/>
              <a:ea typeface="ＭＳ Ｐゴシック" panose="020B0600070205080204" pitchFamily="50" charset="-128"/>
              <a:cs typeface="+mn-cs"/>
            </a:rPr>
            <a:t>転居後：</a:t>
          </a:r>
          <a:r>
            <a:rPr kumimoji="1" lang="en-US" altLang="ja-JP" sz="1600" b="1">
              <a:effectLst/>
              <a:latin typeface="ＭＳ Ｐゴシック" panose="020B0600070205080204" pitchFamily="50" charset="-128"/>
              <a:ea typeface="ＭＳ Ｐゴシック" panose="020B0600070205080204" pitchFamily="50" charset="-128"/>
              <a:cs typeface="+mn-cs"/>
            </a:rPr>
            <a:t>〔-</a:t>
          </a:r>
          <a:r>
            <a:rPr kumimoji="1" lang="ja-JP" altLang="en-US" sz="1600" b="1">
              <a:effectLst/>
              <a:latin typeface="ＭＳ Ｐゴシック" panose="020B0600070205080204" pitchFamily="50" charset="-128"/>
              <a:ea typeface="ＭＳ Ｐゴシック" panose="020B0600070205080204" pitchFamily="50" charset="-128"/>
              <a:cs typeface="+mn-cs"/>
            </a:rPr>
            <a:t>２</a:t>
          </a:r>
          <a:r>
            <a:rPr kumimoji="1" lang="en-US" altLang="ja-JP" sz="1600" b="1">
              <a:effectLst/>
              <a:latin typeface="ＭＳ Ｐゴシック" panose="020B0600070205080204" pitchFamily="50" charset="-128"/>
              <a:ea typeface="ＭＳ Ｐゴシック" panose="020B0600070205080204" pitchFamily="50" charset="-128"/>
              <a:cs typeface="+mn-cs"/>
            </a:rPr>
            <a:t>〕</a:t>
          </a:r>
          <a:r>
            <a:rPr kumimoji="1" lang="ja-JP" altLang="ja-JP" sz="1600" b="1">
              <a:effectLst/>
              <a:latin typeface="ＭＳ Ｐゴシック" panose="020B0600070205080204" pitchFamily="50" charset="-128"/>
              <a:ea typeface="ＭＳ Ｐゴシック" panose="020B0600070205080204" pitchFamily="50" charset="-128"/>
              <a:cs typeface="+mn-cs"/>
            </a:rPr>
            <a:t>　</a:t>
          </a:r>
          <a:r>
            <a:rPr kumimoji="1" lang="ja-JP" altLang="en-US" sz="1600" b="1">
              <a:effectLst/>
              <a:latin typeface="ＭＳ Ｐゴシック" panose="020B0600070205080204" pitchFamily="50" charset="-128"/>
              <a:ea typeface="ＭＳ Ｐゴシック" panose="020B0600070205080204" pitchFamily="50" charset="-128"/>
              <a:cs typeface="+mn-cs"/>
            </a:rPr>
            <a:t>）</a:t>
          </a:r>
          <a:endParaRPr kumimoji="1" lang="en-US" altLang="ja-JP" sz="1600" b="1">
            <a:effectLst/>
            <a:latin typeface="ＭＳ Ｐゴシック" panose="020B0600070205080204" pitchFamily="50" charset="-128"/>
            <a:ea typeface="ＭＳ Ｐゴシック" panose="020B0600070205080204" pitchFamily="50" charset="-128"/>
            <a:cs typeface="+mn-cs"/>
          </a:endParaRPr>
        </a:p>
        <a:p>
          <a:pPr algn="l">
            <a:spcAft>
              <a:spcPts val="0"/>
            </a:spcAft>
          </a:pPr>
          <a:r>
            <a:rPr kumimoji="1" lang="ja-JP" altLang="en-US" sz="1600" b="1" kern="100">
              <a:solidFill>
                <a:srgbClr val="FF00FF"/>
              </a:solidFill>
              <a:effectLst/>
              <a:latin typeface="ＭＳ Ｐゴシック" panose="020B0600070205080204" pitchFamily="50" charset="-128"/>
              <a:ea typeface="ＭＳ Ｐゴシック" panose="020B0600070205080204" pitchFamily="50" charset="-128"/>
              <a:cs typeface="+mn-cs"/>
            </a:rPr>
            <a:t>②</a:t>
          </a:r>
          <a:r>
            <a:rPr kumimoji="1"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助成期間の終了日は原則、転居後の住民票の前日になる</a:t>
          </a:r>
          <a:endParaRPr kumimoji="1" lang="en-US" altLang="ja-JP"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algn="l">
            <a:spcAft>
              <a:spcPts val="0"/>
            </a:spcAft>
          </a:pPr>
          <a:r>
            <a:rPr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a:t>
          </a:r>
          <a:r>
            <a:rPr lang="en-US" altLang="ja-JP" sz="16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住定日（転居日・転入日）の前日</a:t>
          </a:r>
          <a:r>
            <a:rPr lang="en-US" altLang="ja-JP" sz="16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p>
        <a:p>
          <a:pPr algn="l">
            <a:spcAft>
              <a:spcPts val="0"/>
            </a:spcAft>
          </a:pPr>
          <a:r>
            <a:rPr lang="ja-JP" altLang="en-US" sz="1600" b="1" kern="100">
              <a:solidFill>
                <a:srgbClr val="FF00FF"/>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③</a:t>
          </a:r>
          <a:r>
            <a:rPr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月の途中で転居した場合、当該月は日割り計算にて賃料・共益費を算出</a:t>
          </a:r>
          <a:endParaRPr lang="en-US" altLang="ja-JP" sz="16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l">
            <a:spcAft>
              <a:spcPts val="0"/>
            </a:spcAft>
          </a:pPr>
          <a:r>
            <a:rPr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a:t>
          </a:r>
          <a:r>
            <a:rPr lang="ja-JP" altLang="en-US" sz="1600" b="1" kern="100" baseline="0">
              <a:solidFill>
                <a:sysClr val="windowText" lastClr="000000"/>
              </a:solidFill>
              <a:effectLst/>
              <a:latin typeface="ＭＳ Ｐゴシック" panose="020B0600070205080204" pitchFamily="50" charset="-128"/>
              <a:ea typeface="+mn-ea"/>
              <a:cs typeface="Times New Roman" panose="02020603050405020304" pitchFamily="18" charset="0"/>
            </a:rPr>
            <a:t> 実際に支払った額＞日割り計算額　⇒　日割り計算額　 を記入</a:t>
          </a:r>
          <a:endParaRPr lang="en-US" altLang="ja-JP" sz="1600" b="1" kern="100" baseline="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l">
            <a:spcAft>
              <a:spcPts val="0"/>
            </a:spcAft>
          </a:pPr>
          <a:r>
            <a:rPr lang="ja-JP" altLang="en-US" sz="1600" b="1" kern="100" baseline="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a:t>
          </a:r>
          <a:r>
            <a:rPr kumimoji="0" lang="ja-JP" altLang="en-US" sz="16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mn-ea"/>
              <a:cs typeface="Times New Roman" panose="02020603050405020304" pitchFamily="18" charset="0"/>
            </a:rPr>
            <a:t>実際に支払った額＜日割り計算額　⇒　実際の支払額　 を記入</a:t>
          </a:r>
          <a:endParaRPr kumimoji="0" lang="en-US" altLang="ja-JP" sz="16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l">
            <a:spcAft>
              <a:spcPts val="0"/>
            </a:spcAft>
          </a:pPr>
          <a:r>
            <a:rPr kumimoji="0" lang="ja-JP" altLang="en-US" sz="16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  </a:t>
          </a:r>
          <a:r>
            <a:rPr kumimoji="0" lang="en-US" altLang="ja-JP" sz="1600" b="1" i="0" u="none" strike="noStrike" kern="1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a:t>
          </a:r>
          <a:r>
            <a:rPr kumimoji="0" lang="ja-JP" altLang="en-US" sz="1600" b="1" i="0" u="none" strike="noStrike" kern="1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計算時は様式に添付の</a:t>
          </a:r>
          <a:r>
            <a:rPr kumimoji="0" lang="ja-JP" altLang="en-US" sz="1600" b="1" i="0" u="sng" strike="noStrike" kern="1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「日割り計算シート」</a:t>
          </a:r>
          <a:r>
            <a:rPr kumimoji="0" lang="ja-JP" altLang="en-US" sz="1600" b="1" i="0" u="none" strike="noStrike" kern="100" cap="none" spc="0" normalizeH="0" baseline="0" noProof="0">
              <a:ln>
                <a:noFill/>
              </a:ln>
              <a:solidFill>
                <a:srgbClr val="FF0000"/>
              </a:solidFill>
              <a:effectLst/>
              <a:uLnTx/>
              <a:uFillTx/>
              <a:latin typeface="ＭＳ Ｐゴシック" panose="020B0600070205080204" pitchFamily="50" charset="-128"/>
              <a:ea typeface="+mn-ea"/>
              <a:cs typeface="Times New Roman" panose="02020603050405020304" pitchFamily="18" charset="0"/>
            </a:rPr>
            <a:t>を使用すること</a:t>
          </a:r>
          <a:endParaRPr kumimoji="0" lang="en-US" altLang="ja-JP" sz="1600" b="1" i="0" u="none" strike="noStrike" kern="1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l">
            <a:spcAft>
              <a:spcPts val="0"/>
            </a:spcAft>
          </a:pPr>
          <a:r>
            <a:rPr kumimoji="0" lang="ja-JP" altLang="en-US" sz="1600" b="1" i="0" u="none" strike="noStrike" kern="100" cap="none" spc="0" normalizeH="0" baseline="0" noProof="0">
              <a:ln>
                <a:noFill/>
              </a:ln>
              <a:solidFill>
                <a:srgbClr val="FF00FF"/>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④</a:t>
          </a:r>
          <a:r>
            <a:rPr kumimoji="0" lang="ja-JP" altLang="en-US" sz="16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年度の途中で助成を終了する場合、下部備考欄にその理由を記入すること</a:t>
          </a:r>
          <a:endParaRPr kumimoji="0" lang="en-US" altLang="ja-JP" sz="16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l">
            <a:spcAft>
              <a:spcPts val="0"/>
            </a:spcAft>
          </a:pPr>
          <a:r>
            <a:rPr kumimoji="0" lang="ja-JP" altLang="en-US" sz="16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　　（〇月〇日付転居・退去・退職・助成対象外事業所に異動　等）</a:t>
          </a:r>
          <a:endParaRPr kumimoji="0" lang="en-US" altLang="ja-JP" sz="16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l">
            <a:spcAft>
              <a:spcPts val="0"/>
            </a:spcAft>
          </a:pPr>
          <a:r>
            <a:rPr kumimoji="0" lang="ja-JP" altLang="en-US" sz="1600" b="1" i="0" u="none" strike="noStrike" kern="100" cap="none" spc="0" normalizeH="0" baseline="0" noProof="0">
              <a:ln>
                <a:noFill/>
              </a:ln>
              <a:solidFill>
                <a:srgbClr val="FF00FF"/>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⑤</a:t>
          </a:r>
          <a:r>
            <a:rPr kumimoji="0" lang="ja-JP" altLang="en-US" sz="16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転居後と合算した額が</a:t>
          </a:r>
          <a:r>
            <a:rPr kumimoji="0" lang="en-US" altLang="ja-JP" sz="16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71,000</a:t>
          </a:r>
          <a:r>
            <a:rPr kumimoji="0" lang="ja-JP" altLang="en-US" sz="16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円を超過する場合には財団まで連絡すること</a:t>
          </a:r>
        </a:p>
      </xdr:txBody>
    </xdr:sp>
    <xdr:clientData/>
  </xdr:twoCellAnchor>
  <xdr:twoCellAnchor>
    <xdr:from>
      <xdr:col>14</xdr:col>
      <xdr:colOff>3470</xdr:colOff>
      <xdr:row>30</xdr:row>
      <xdr:rowOff>13608</xdr:rowOff>
    </xdr:from>
    <xdr:to>
      <xdr:col>15</xdr:col>
      <xdr:colOff>3468</xdr:colOff>
      <xdr:row>32</xdr:row>
      <xdr:rowOff>0</xdr:rowOff>
    </xdr:to>
    <xdr:sp macro="" textlink="">
      <xdr:nvSpPr>
        <xdr:cNvPr id="16" name="正方形/長方形 15">
          <a:extLst>
            <a:ext uri="{FF2B5EF4-FFF2-40B4-BE49-F238E27FC236}">
              <a16:creationId xmlns:a16="http://schemas.microsoft.com/office/drawing/2014/main" id="{D0CD2B77-B2F5-422C-B39B-F3B0F2DE48D9}"/>
            </a:ext>
          </a:extLst>
        </xdr:cNvPr>
        <xdr:cNvSpPr/>
      </xdr:nvSpPr>
      <xdr:spPr>
        <a:xfrm>
          <a:off x="11458870" y="10910208"/>
          <a:ext cx="815680" cy="735692"/>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683533</xdr:colOff>
      <xdr:row>30</xdr:row>
      <xdr:rowOff>101298</xdr:rowOff>
    </xdr:from>
    <xdr:to>
      <xdr:col>14</xdr:col>
      <xdr:colOff>341427</xdr:colOff>
      <xdr:row>31</xdr:row>
      <xdr:rowOff>311112</xdr:rowOff>
    </xdr:to>
    <xdr:sp macro="" textlink="">
      <xdr:nvSpPr>
        <xdr:cNvPr id="17" name="楕円 16">
          <a:extLst>
            <a:ext uri="{FF2B5EF4-FFF2-40B4-BE49-F238E27FC236}">
              <a16:creationId xmlns:a16="http://schemas.microsoft.com/office/drawing/2014/main" id="{21052910-D275-45B1-9932-CC8BFD9A3109}"/>
            </a:ext>
          </a:extLst>
        </xdr:cNvPr>
        <xdr:cNvSpPr/>
      </xdr:nvSpPr>
      <xdr:spPr>
        <a:xfrm>
          <a:off x="11319783" y="10997898"/>
          <a:ext cx="477044" cy="457464"/>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ＭＳ Ｐゴシック" panose="020B0600070205080204" pitchFamily="50" charset="-128"/>
              <a:ea typeface="ＭＳ Ｐゴシック" panose="020B0600070205080204" pitchFamily="50" charset="-128"/>
            </a:rPr>
            <a:t>①</a:t>
          </a:r>
        </a:p>
      </xdr:txBody>
    </xdr:sp>
    <xdr:clientData/>
  </xdr:twoCellAnchor>
  <xdr:twoCellAnchor>
    <xdr:from>
      <xdr:col>8</xdr:col>
      <xdr:colOff>27214</xdr:colOff>
      <xdr:row>35</xdr:row>
      <xdr:rowOff>10584</xdr:rowOff>
    </xdr:from>
    <xdr:to>
      <xdr:col>12</xdr:col>
      <xdr:colOff>605</xdr:colOff>
      <xdr:row>35</xdr:row>
      <xdr:rowOff>429684</xdr:rowOff>
    </xdr:to>
    <xdr:sp macro="" textlink="">
      <xdr:nvSpPr>
        <xdr:cNvPr id="18" name="正方形/長方形 17">
          <a:extLst>
            <a:ext uri="{FF2B5EF4-FFF2-40B4-BE49-F238E27FC236}">
              <a16:creationId xmlns:a16="http://schemas.microsoft.com/office/drawing/2014/main" id="{4C1999DF-D50F-41A4-AD13-B0D0B2BE9B7B}"/>
            </a:ext>
          </a:extLst>
        </xdr:cNvPr>
        <xdr:cNvSpPr/>
      </xdr:nvSpPr>
      <xdr:spPr>
        <a:xfrm>
          <a:off x="6567714" y="12716934"/>
          <a:ext cx="3249991" cy="419100"/>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685803</xdr:colOff>
      <xdr:row>32</xdr:row>
      <xdr:rowOff>46569</xdr:rowOff>
    </xdr:from>
    <xdr:to>
      <xdr:col>9</xdr:col>
      <xdr:colOff>356397</xdr:colOff>
      <xdr:row>33</xdr:row>
      <xdr:rowOff>317767</xdr:rowOff>
    </xdr:to>
    <xdr:sp macro="" textlink="">
      <xdr:nvSpPr>
        <xdr:cNvPr id="19" name="楕円 18">
          <a:extLst>
            <a:ext uri="{FF2B5EF4-FFF2-40B4-BE49-F238E27FC236}">
              <a16:creationId xmlns:a16="http://schemas.microsoft.com/office/drawing/2014/main" id="{9DE0A7ED-5CD3-4A22-85D7-A893731E89D0}"/>
            </a:ext>
          </a:extLst>
        </xdr:cNvPr>
        <xdr:cNvSpPr/>
      </xdr:nvSpPr>
      <xdr:spPr>
        <a:xfrm>
          <a:off x="7226303" y="11692469"/>
          <a:ext cx="489744" cy="442648"/>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ＭＳ Ｐゴシック" panose="020B0600070205080204" pitchFamily="50" charset="-128"/>
              <a:ea typeface="ＭＳ Ｐゴシック" panose="020B0600070205080204" pitchFamily="50" charset="-128"/>
            </a:rPr>
            <a:t>②</a:t>
          </a:r>
        </a:p>
      </xdr:txBody>
    </xdr:sp>
    <xdr:clientData/>
  </xdr:twoCellAnchor>
  <xdr:twoCellAnchor>
    <xdr:from>
      <xdr:col>8</xdr:col>
      <xdr:colOff>721332</xdr:colOff>
      <xdr:row>34</xdr:row>
      <xdr:rowOff>371929</xdr:rowOff>
    </xdr:from>
    <xdr:to>
      <xdr:col>9</xdr:col>
      <xdr:colOff>454973</xdr:colOff>
      <xdr:row>35</xdr:row>
      <xdr:rowOff>378544</xdr:rowOff>
    </xdr:to>
    <xdr:sp macro="" textlink="">
      <xdr:nvSpPr>
        <xdr:cNvPr id="20" name="楕円 19">
          <a:extLst>
            <a:ext uri="{FF2B5EF4-FFF2-40B4-BE49-F238E27FC236}">
              <a16:creationId xmlns:a16="http://schemas.microsoft.com/office/drawing/2014/main" id="{E9D927DC-E32C-457F-B2E9-AE050B5C0D9E}"/>
            </a:ext>
          </a:extLst>
        </xdr:cNvPr>
        <xdr:cNvSpPr/>
      </xdr:nvSpPr>
      <xdr:spPr>
        <a:xfrm>
          <a:off x="7261832" y="12633779"/>
          <a:ext cx="552791" cy="451115"/>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ＭＳ Ｐゴシック" panose="020B0600070205080204" pitchFamily="50" charset="-128"/>
              <a:ea typeface="ＭＳ Ｐゴシック" panose="020B0600070205080204" pitchFamily="50" charset="-128"/>
            </a:rPr>
            <a:t>③</a:t>
          </a:r>
        </a:p>
      </xdr:txBody>
    </xdr:sp>
    <xdr:clientData/>
  </xdr:twoCellAnchor>
  <xdr:twoCellAnchor>
    <xdr:from>
      <xdr:col>7</xdr:col>
      <xdr:colOff>1</xdr:colOff>
      <xdr:row>32</xdr:row>
      <xdr:rowOff>149412</xdr:rowOff>
    </xdr:from>
    <xdr:to>
      <xdr:col>15</xdr:col>
      <xdr:colOff>4216</xdr:colOff>
      <xdr:row>34</xdr:row>
      <xdr:rowOff>25588</xdr:rowOff>
    </xdr:to>
    <xdr:sp macro="" textlink="">
      <xdr:nvSpPr>
        <xdr:cNvPr id="21" name="正方形/長方形 20">
          <a:extLst>
            <a:ext uri="{FF2B5EF4-FFF2-40B4-BE49-F238E27FC236}">
              <a16:creationId xmlns:a16="http://schemas.microsoft.com/office/drawing/2014/main" id="{E763B5D6-8552-4B62-B05B-3AA0068848F2}"/>
            </a:ext>
          </a:extLst>
        </xdr:cNvPr>
        <xdr:cNvSpPr/>
      </xdr:nvSpPr>
      <xdr:spPr>
        <a:xfrm>
          <a:off x="5721351" y="11795312"/>
          <a:ext cx="6553199" cy="492126"/>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8804</xdr:colOff>
      <xdr:row>35</xdr:row>
      <xdr:rowOff>65634</xdr:rowOff>
    </xdr:from>
    <xdr:to>
      <xdr:col>6</xdr:col>
      <xdr:colOff>581933</xdr:colOff>
      <xdr:row>36</xdr:row>
      <xdr:rowOff>324230</xdr:rowOff>
    </xdr:to>
    <xdr:sp macro="" textlink="">
      <xdr:nvSpPr>
        <xdr:cNvPr id="22" name="線吹き出し 1 (枠付き) 17">
          <a:extLst>
            <a:ext uri="{FF2B5EF4-FFF2-40B4-BE49-F238E27FC236}">
              <a16:creationId xmlns:a16="http://schemas.microsoft.com/office/drawing/2014/main" id="{044E7F2E-052C-4EBE-98E5-CCF160BA2CF1}"/>
            </a:ext>
          </a:extLst>
        </xdr:cNvPr>
        <xdr:cNvSpPr/>
      </xdr:nvSpPr>
      <xdr:spPr>
        <a:xfrm>
          <a:off x="1634404" y="12771984"/>
          <a:ext cx="3849729" cy="703096"/>
        </a:xfrm>
        <a:prstGeom prst="borderCallout1">
          <a:avLst>
            <a:gd name="adj1" fmla="val 101217"/>
            <a:gd name="adj2" fmla="val 99489"/>
            <a:gd name="adj3" fmla="val 130104"/>
            <a:gd name="adj4" fmla="val 64107"/>
          </a:avLst>
        </a:prstGeom>
        <a:solidFill>
          <a:srgbClr val="E9FFE7"/>
        </a:solidFill>
        <a:ln w="38100" cap="flat" cmpd="sng" algn="ctr">
          <a:solidFill>
            <a:srgbClr val="00808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600" b="1">
              <a:effectLst/>
              <a:latin typeface="ＭＳ Ｐゴシック" panose="020B0600070205080204" pitchFamily="50" charset="-128"/>
              <a:ea typeface="ＭＳ Ｐゴシック" panose="020B0600070205080204" pitchFamily="50" charset="-128"/>
              <a:cs typeface="+mn-cs"/>
            </a:rPr>
            <a:t>この額と転居前（</a:t>
          </a:r>
          <a:r>
            <a:rPr lang="ja-JP" altLang="en-US" sz="1600" b="1">
              <a:solidFill>
                <a:srgbClr val="0099FF"/>
              </a:solidFill>
              <a:effectLst/>
              <a:latin typeface="ＭＳ Ｐゴシック" panose="020B0600070205080204" pitchFamily="50" charset="-128"/>
              <a:ea typeface="ＭＳ Ｐゴシック" panose="020B0600070205080204" pitchFamily="50" charset="-128"/>
              <a:cs typeface="+mn-cs"/>
            </a:rPr>
            <a:t>☆</a:t>
          </a:r>
          <a:r>
            <a:rPr lang="ja-JP" altLang="ja-JP" sz="1600" b="1">
              <a:effectLst/>
              <a:latin typeface="ＭＳ Ｐゴシック" panose="020B0600070205080204" pitchFamily="50" charset="-128"/>
              <a:ea typeface="ＭＳ Ｐゴシック" panose="020B0600070205080204" pitchFamily="50" charset="-128"/>
              <a:cs typeface="+mn-cs"/>
            </a:rPr>
            <a:t>）の同欄額を合算し、</a:t>
          </a:r>
          <a:endParaRPr lang="en-US" altLang="ja-JP" sz="1600" b="1">
            <a:effectLst/>
            <a:latin typeface="ＭＳ Ｐゴシック" panose="020B0600070205080204" pitchFamily="50" charset="-128"/>
            <a:ea typeface="ＭＳ Ｐゴシック" panose="020B0600070205080204" pitchFamily="50" charset="-128"/>
            <a:cs typeface="+mn-cs"/>
          </a:endParaRPr>
        </a:p>
        <a:p>
          <a:r>
            <a:rPr lang="ja-JP" altLang="en-US"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ア・</a:t>
          </a:r>
          <a:r>
            <a:rPr lang="ja-JP" altLang="ja-JP"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様式</a:t>
          </a:r>
          <a:r>
            <a:rPr lang="ja-JP" altLang="ja-JP" sz="1600" b="1">
              <a:effectLst/>
              <a:latin typeface="ＭＳ Ｐゴシック" panose="020B0600070205080204" pitchFamily="50" charset="-128"/>
              <a:ea typeface="ＭＳ Ｐゴシック" panose="020B0600070205080204" pitchFamily="50" charset="-128"/>
              <a:cs typeface="+mn-cs"/>
            </a:rPr>
            <a:t>１</a:t>
          </a:r>
          <a:r>
            <a:rPr lang="en-US" altLang="ja-JP" sz="1600" b="1">
              <a:effectLst/>
              <a:latin typeface="ＭＳ Ｐゴシック" panose="020B0600070205080204" pitchFamily="50" charset="-128"/>
              <a:ea typeface="ＭＳ Ｐゴシック" panose="020B0600070205080204" pitchFamily="50" charset="-128"/>
              <a:cs typeface="+mn-cs"/>
            </a:rPr>
            <a:t>-2</a:t>
          </a:r>
          <a:r>
            <a:rPr lang="ja-JP" altLang="ja-JP" sz="1600" b="1">
              <a:effectLst/>
              <a:latin typeface="ＭＳ Ｐゴシック" panose="020B0600070205080204" pitchFamily="50" charset="-128"/>
              <a:ea typeface="ＭＳ Ｐゴシック" panose="020B0600070205080204" pitchFamily="50" charset="-128"/>
              <a:cs typeface="+mn-cs"/>
            </a:rPr>
            <a:t>の助成対象額欄へ記入</a:t>
          </a:r>
          <a:endParaRPr lang="ja-JP" altLang="ja-JP" sz="1600">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1866</xdr:colOff>
      <xdr:row>36</xdr:row>
      <xdr:rowOff>416920</xdr:rowOff>
    </xdr:from>
    <xdr:to>
      <xdr:col>4</xdr:col>
      <xdr:colOff>866586</xdr:colOff>
      <xdr:row>37</xdr:row>
      <xdr:rowOff>412125</xdr:rowOff>
    </xdr:to>
    <xdr:sp macro="" textlink="">
      <xdr:nvSpPr>
        <xdr:cNvPr id="23" name="正方形/長方形 22">
          <a:extLst>
            <a:ext uri="{FF2B5EF4-FFF2-40B4-BE49-F238E27FC236}">
              <a16:creationId xmlns:a16="http://schemas.microsoft.com/office/drawing/2014/main" id="{C496AAC4-D56F-4358-A670-B4DBACCA1282}"/>
            </a:ext>
          </a:extLst>
        </xdr:cNvPr>
        <xdr:cNvSpPr/>
      </xdr:nvSpPr>
      <xdr:spPr>
        <a:xfrm>
          <a:off x="2446616" y="13567770"/>
          <a:ext cx="1639420" cy="439705"/>
        </a:xfrm>
        <a:prstGeom prst="rect">
          <a:avLst/>
        </a:prstGeom>
        <a:noFill/>
        <a:ln w="47625">
          <a:solidFill>
            <a:srgbClr val="00808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867834</xdr:colOff>
      <xdr:row>41</xdr:row>
      <xdr:rowOff>1</xdr:rowOff>
    </xdr:from>
    <xdr:to>
      <xdr:col>4</xdr:col>
      <xdr:colOff>878417</xdr:colOff>
      <xdr:row>42</xdr:row>
      <xdr:rowOff>497418</xdr:rowOff>
    </xdr:to>
    <xdr:sp macro="" textlink="">
      <xdr:nvSpPr>
        <xdr:cNvPr id="24" name="正方形/長方形 23">
          <a:extLst>
            <a:ext uri="{FF2B5EF4-FFF2-40B4-BE49-F238E27FC236}">
              <a16:creationId xmlns:a16="http://schemas.microsoft.com/office/drawing/2014/main" id="{565B5F03-6821-44EF-AA69-C51557A5ED92}"/>
            </a:ext>
          </a:extLst>
        </xdr:cNvPr>
        <xdr:cNvSpPr/>
      </xdr:nvSpPr>
      <xdr:spPr>
        <a:xfrm>
          <a:off x="3261784" y="14458951"/>
          <a:ext cx="823383" cy="1018117"/>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702221</xdr:colOff>
      <xdr:row>40</xdr:row>
      <xdr:rowOff>73664</xdr:rowOff>
    </xdr:from>
    <xdr:to>
      <xdr:col>4</xdr:col>
      <xdr:colOff>372815</xdr:colOff>
      <xdr:row>41</xdr:row>
      <xdr:rowOff>334278</xdr:rowOff>
    </xdr:to>
    <xdr:sp macro="" textlink="">
      <xdr:nvSpPr>
        <xdr:cNvPr id="25" name="楕円 24">
          <a:extLst>
            <a:ext uri="{FF2B5EF4-FFF2-40B4-BE49-F238E27FC236}">
              <a16:creationId xmlns:a16="http://schemas.microsoft.com/office/drawing/2014/main" id="{65D9EB73-56A9-4F2E-820F-99EE6811C392}"/>
            </a:ext>
          </a:extLst>
        </xdr:cNvPr>
        <xdr:cNvSpPr/>
      </xdr:nvSpPr>
      <xdr:spPr>
        <a:xfrm>
          <a:off x="3146971" y="14361164"/>
          <a:ext cx="489744" cy="432064"/>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ＭＳ Ｐゴシック" panose="020B0600070205080204" pitchFamily="50" charset="-128"/>
              <a:ea typeface="ＭＳ Ｐゴシック" panose="020B0600070205080204" pitchFamily="50" charset="-128"/>
            </a:rPr>
            <a:t>④</a:t>
          </a:r>
        </a:p>
      </xdr:txBody>
    </xdr:sp>
    <xdr:clientData/>
  </xdr:twoCellAnchor>
  <xdr:twoCellAnchor>
    <xdr:from>
      <xdr:col>0</xdr:col>
      <xdr:colOff>81643</xdr:colOff>
      <xdr:row>42</xdr:row>
      <xdr:rowOff>517071</xdr:rowOff>
    </xdr:from>
    <xdr:to>
      <xdr:col>2</xdr:col>
      <xdr:colOff>18553</xdr:colOff>
      <xdr:row>44</xdr:row>
      <xdr:rowOff>407987</xdr:rowOff>
    </xdr:to>
    <xdr:sp macro="" textlink="">
      <xdr:nvSpPr>
        <xdr:cNvPr id="26" name="正方形/長方形 25">
          <a:extLst>
            <a:ext uri="{FF2B5EF4-FFF2-40B4-BE49-F238E27FC236}">
              <a16:creationId xmlns:a16="http://schemas.microsoft.com/office/drawing/2014/main" id="{3979793D-E442-4056-9B0C-15C2CBEFCB03}"/>
            </a:ext>
          </a:extLst>
        </xdr:cNvPr>
        <xdr:cNvSpPr/>
      </xdr:nvSpPr>
      <xdr:spPr>
        <a:xfrm>
          <a:off x="81643" y="15496721"/>
          <a:ext cx="1562510" cy="583066"/>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559574</xdr:colOff>
      <xdr:row>43</xdr:row>
      <xdr:rowOff>53229</xdr:rowOff>
    </xdr:from>
    <xdr:to>
      <xdr:col>1</xdr:col>
      <xdr:colOff>397136</xdr:colOff>
      <xdr:row>44</xdr:row>
      <xdr:rowOff>396936</xdr:rowOff>
    </xdr:to>
    <xdr:sp macro="" textlink="">
      <xdr:nvSpPr>
        <xdr:cNvPr id="27" name="楕円 26">
          <a:extLst>
            <a:ext uri="{FF2B5EF4-FFF2-40B4-BE49-F238E27FC236}">
              <a16:creationId xmlns:a16="http://schemas.microsoft.com/office/drawing/2014/main" id="{B1845B44-980F-4A6B-B931-66C3DAA35B29}"/>
            </a:ext>
          </a:extLst>
        </xdr:cNvPr>
        <xdr:cNvSpPr/>
      </xdr:nvSpPr>
      <xdr:spPr>
        <a:xfrm>
          <a:off x="559574" y="15553579"/>
          <a:ext cx="504312" cy="515157"/>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ＭＳ Ｐゴシック" panose="020B0600070205080204" pitchFamily="50" charset="-128"/>
              <a:ea typeface="ＭＳ Ｐゴシック" panose="020B0600070205080204" pitchFamily="50" charset="-128"/>
            </a:rPr>
            <a:t>⑤</a:t>
          </a:r>
        </a:p>
      </xdr:txBody>
    </xdr:sp>
    <xdr:clientData/>
  </xdr:twoCellAnchor>
  <xdr:twoCellAnchor>
    <xdr:from>
      <xdr:col>6</xdr:col>
      <xdr:colOff>40594</xdr:colOff>
      <xdr:row>43</xdr:row>
      <xdr:rowOff>68036</xdr:rowOff>
    </xdr:from>
    <xdr:to>
      <xdr:col>13</xdr:col>
      <xdr:colOff>769258</xdr:colOff>
      <xdr:row>50</xdr:row>
      <xdr:rowOff>326572</xdr:rowOff>
    </xdr:to>
    <xdr:sp macro="" textlink="">
      <xdr:nvSpPr>
        <xdr:cNvPr id="28" name="線吹き出し 1 (枠付き) 17">
          <a:extLst>
            <a:ext uri="{FF2B5EF4-FFF2-40B4-BE49-F238E27FC236}">
              <a16:creationId xmlns:a16="http://schemas.microsoft.com/office/drawing/2014/main" id="{4754EF13-1B27-4C91-A1BF-E9ED2389AD27}"/>
            </a:ext>
          </a:extLst>
        </xdr:cNvPr>
        <xdr:cNvSpPr/>
      </xdr:nvSpPr>
      <xdr:spPr>
        <a:xfrm>
          <a:off x="4942794" y="15568386"/>
          <a:ext cx="6462714" cy="3598636"/>
        </a:xfrm>
        <a:prstGeom prst="borderCallout1">
          <a:avLst>
            <a:gd name="adj1" fmla="val 354"/>
            <a:gd name="adj2" fmla="val 100275"/>
            <a:gd name="adj3" fmla="val -880"/>
            <a:gd name="adj4" fmla="val 100046"/>
          </a:avLst>
        </a:prstGeom>
        <a:solidFill>
          <a:srgbClr val="FFEBEB"/>
        </a:solidFill>
        <a:ln w="38100" cap="flat" cmpd="sng" algn="ctr">
          <a:solidFill>
            <a:srgbClr val="9A3126"/>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a:spcAft>
              <a:spcPts val="0"/>
            </a:spcAft>
          </a:pPr>
          <a:r>
            <a:rPr lang="ja-JP" altLang="en-US" sz="1600" b="1" i="1" u="sng"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記入時の注意点</a:t>
          </a:r>
        </a:p>
        <a:p>
          <a:pPr algn="l">
            <a:spcAft>
              <a:spcPts val="0"/>
            </a:spcAft>
          </a:pPr>
          <a:r>
            <a:rPr lang="ja-JP" altLang="en-US" sz="1600" b="1" kern="100">
              <a:solidFill>
                <a:srgbClr val="FF00FF"/>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①</a:t>
          </a:r>
          <a:r>
            <a:rPr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枝番号を記入すること（転居前：</a:t>
          </a:r>
          <a:r>
            <a:rPr kumimoji="1" lang="en-US" altLang="ja-JP" sz="1600" b="1">
              <a:effectLst/>
              <a:latin typeface="ＭＳ Ｐゴシック" panose="020B0600070205080204" pitchFamily="50" charset="-128"/>
              <a:ea typeface="ＭＳ Ｐゴシック" panose="020B0600070205080204" pitchFamily="50" charset="-128"/>
              <a:cs typeface="+mn-cs"/>
            </a:rPr>
            <a:t>〔-1〕</a:t>
          </a:r>
          <a:r>
            <a:rPr kumimoji="1" lang="ja-JP" altLang="en-US" sz="1600" b="1">
              <a:effectLst/>
              <a:latin typeface="ＭＳ Ｐゴシック" panose="020B0600070205080204" pitchFamily="50" charset="-128"/>
              <a:ea typeface="ＭＳ Ｐゴシック" panose="020B0600070205080204" pitchFamily="50" charset="-128"/>
              <a:cs typeface="+mn-cs"/>
            </a:rPr>
            <a:t>　</a:t>
          </a:r>
          <a:r>
            <a:rPr kumimoji="1" lang="ja-JP" altLang="en-US" sz="1600" b="1" u="sng">
              <a:effectLst/>
              <a:latin typeface="ＭＳ Ｐゴシック" panose="020B0600070205080204" pitchFamily="50" charset="-128"/>
              <a:ea typeface="ＭＳ Ｐゴシック" panose="020B0600070205080204" pitchFamily="50" charset="-128"/>
              <a:cs typeface="+mn-cs"/>
            </a:rPr>
            <a:t>転居後：</a:t>
          </a:r>
          <a:r>
            <a:rPr kumimoji="1" lang="en-US" altLang="ja-JP" sz="1600" b="1" u="sng">
              <a:effectLst/>
              <a:latin typeface="ＭＳ Ｐゴシック" panose="020B0600070205080204" pitchFamily="50" charset="-128"/>
              <a:ea typeface="ＭＳ Ｐゴシック" panose="020B0600070205080204" pitchFamily="50" charset="-128"/>
              <a:cs typeface="+mn-cs"/>
            </a:rPr>
            <a:t>〔-</a:t>
          </a:r>
          <a:r>
            <a:rPr kumimoji="1" lang="ja-JP" altLang="en-US" sz="1600" b="1" u="sng">
              <a:effectLst/>
              <a:latin typeface="ＭＳ Ｐゴシック" panose="020B0600070205080204" pitchFamily="50" charset="-128"/>
              <a:ea typeface="ＭＳ Ｐゴシック" panose="020B0600070205080204" pitchFamily="50" charset="-128"/>
              <a:cs typeface="+mn-cs"/>
            </a:rPr>
            <a:t>２</a:t>
          </a:r>
          <a:r>
            <a:rPr kumimoji="1" lang="en-US" altLang="ja-JP" sz="1600" b="1" u="sng">
              <a:effectLst/>
              <a:latin typeface="ＭＳ Ｐゴシック" panose="020B0600070205080204" pitchFamily="50" charset="-128"/>
              <a:ea typeface="ＭＳ Ｐゴシック" panose="020B0600070205080204" pitchFamily="50" charset="-128"/>
              <a:cs typeface="+mn-cs"/>
            </a:rPr>
            <a:t>〕</a:t>
          </a:r>
          <a:r>
            <a:rPr kumimoji="1" lang="ja-JP" altLang="ja-JP" sz="1600" b="1" u="sng">
              <a:effectLst/>
              <a:latin typeface="ＭＳ Ｐゴシック" panose="020B0600070205080204" pitchFamily="50" charset="-128"/>
              <a:ea typeface="ＭＳ Ｐゴシック" panose="020B0600070205080204" pitchFamily="50" charset="-128"/>
              <a:cs typeface="+mn-cs"/>
            </a:rPr>
            <a:t>　</a:t>
          </a:r>
          <a:r>
            <a:rPr kumimoji="1" lang="ja-JP" altLang="en-US" sz="1600" b="1">
              <a:effectLst/>
              <a:latin typeface="ＭＳ Ｐゴシック" panose="020B0600070205080204" pitchFamily="50" charset="-128"/>
              <a:ea typeface="ＭＳ Ｐゴシック" panose="020B0600070205080204" pitchFamily="50" charset="-128"/>
              <a:cs typeface="+mn-cs"/>
            </a:rPr>
            <a:t>）</a:t>
          </a:r>
          <a:endParaRPr kumimoji="1" lang="en-US" altLang="ja-JP" sz="1600" b="1">
            <a:effectLst/>
            <a:latin typeface="ＭＳ Ｐゴシック" panose="020B0600070205080204" pitchFamily="50" charset="-128"/>
            <a:ea typeface="ＭＳ Ｐゴシック" panose="020B0600070205080204" pitchFamily="50" charset="-128"/>
            <a:cs typeface="+mn-cs"/>
          </a:endParaRPr>
        </a:p>
        <a:p>
          <a:pPr algn="l">
            <a:spcAft>
              <a:spcPts val="0"/>
            </a:spcAft>
          </a:pPr>
          <a:r>
            <a:rPr kumimoji="0" lang="ja-JP" altLang="en-US" sz="1600" b="1" i="0" u="none" strike="noStrike" kern="100" cap="none" spc="0" normalizeH="0" baseline="0" noProof="0">
              <a:ln>
                <a:noFill/>
              </a:ln>
              <a:solidFill>
                <a:srgbClr val="FF00FF"/>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②</a:t>
          </a:r>
          <a:r>
            <a:rPr kumimoji="0" lang="ja-JP" altLang="en-US" sz="16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転居先住所が未確定の場合、宿舎住所は「未定」とし、</a:t>
          </a:r>
          <a:endParaRPr kumimoji="0" lang="en-US" altLang="ja-JP" sz="16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l">
            <a:spcAft>
              <a:spcPts val="0"/>
            </a:spcAft>
          </a:pPr>
          <a:r>
            <a:rPr kumimoji="0" lang="ja-JP" altLang="en-US" sz="16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　賃料等は概算にて算出</a:t>
          </a:r>
          <a:endParaRPr kumimoji="1" lang="en-US" altLang="ja-JP" sz="1600" b="1">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algn="l">
            <a:spcAft>
              <a:spcPts val="0"/>
            </a:spcAft>
          </a:pPr>
          <a:r>
            <a:rPr kumimoji="1" lang="ja-JP" altLang="en-US" sz="1600" b="1" kern="100">
              <a:solidFill>
                <a:srgbClr val="FF00FF"/>
              </a:solidFill>
              <a:effectLst/>
              <a:latin typeface="ＭＳ Ｐゴシック" panose="020B0600070205080204" pitchFamily="50" charset="-128"/>
              <a:ea typeface="ＭＳ Ｐゴシック" panose="020B0600070205080204" pitchFamily="50" charset="-128"/>
              <a:cs typeface="+mn-cs"/>
            </a:rPr>
            <a:t>③</a:t>
          </a:r>
          <a:r>
            <a:rPr kumimoji="1"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助成期間の開始日は原則、転居後の住民票の住定日になる</a:t>
          </a:r>
          <a:endParaRPr kumimoji="1" lang="en-US" altLang="ja-JP"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algn="l">
            <a:spcAft>
              <a:spcPts val="0"/>
            </a:spcAft>
          </a:pPr>
          <a:r>
            <a:rPr lang="ja-JP" altLang="en-US" sz="1600" b="1" kern="100">
              <a:solidFill>
                <a:srgbClr val="FF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a:t>
          </a:r>
          <a:r>
            <a:rPr lang="en-US" altLang="ja-JP" sz="16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転居前と助成期間が重複することは無いので注意</a:t>
          </a:r>
          <a:endParaRPr lang="en-US" altLang="ja-JP" sz="16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l">
            <a:spcAft>
              <a:spcPts val="0"/>
            </a:spcAft>
          </a:pPr>
          <a:r>
            <a:rPr kumimoji="0" lang="ja-JP" altLang="en-US" sz="1600" b="1" i="0" u="none" strike="noStrike" kern="100" cap="none" spc="0" normalizeH="0" baseline="0" noProof="0">
              <a:ln>
                <a:noFill/>
              </a:ln>
              <a:solidFill>
                <a:srgbClr val="FF00FF"/>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④</a:t>
          </a:r>
          <a:r>
            <a:rPr kumimoji="0" lang="ja-JP" altLang="en-US" sz="16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上記（転居前）記入例同様日割りにて算出すること</a:t>
          </a:r>
          <a:endParaRPr kumimoji="0" lang="en-US" altLang="ja-JP" sz="16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l">
            <a:spcAft>
              <a:spcPts val="0"/>
            </a:spcAft>
          </a:pPr>
          <a:r>
            <a:rPr kumimoji="0" lang="ja-JP" altLang="en-US" sz="16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　 </a:t>
          </a:r>
          <a:r>
            <a:rPr kumimoji="0" lang="en-US" altLang="ja-JP" sz="1600" b="1" i="0" u="none" strike="noStrike" kern="1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a:t>
          </a:r>
          <a:r>
            <a:rPr kumimoji="0" lang="ja-JP" altLang="en-US" sz="1600" b="1" i="0" u="none" strike="noStrike" kern="1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計算時は様式に添付の</a:t>
          </a:r>
          <a:r>
            <a:rPr kumimoji="0" lang="ja-JP" altLang="en-US" sz="1600" b="1" i="0" u="sng" strike="noStrike" kern="1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「日割り計算シート」</a:t>
          </a:r>
          <a:r>
            <a:rPr kumimoji="0" lang="ja-JP" altLang="en-US" sz="1600" b="1" i="0" u="none" strike="noStrike" kern="100" cap="none" spc="0" normalizeH="0" baseline="0" noProof="0">
              <a:ln>
                <a:noFill/>
              </a:ln>
              <a:solidFill>
                <a:srgbClr val="FF0000"/>
              </a:solidFill>
              <a:effectLst/>
              <a:uLnTx/>
              <a:uFillTx/>
              <a:latin typeface="ＭＳ Ｐゴシック" panose="020B0600070205080204" pitchFamily="50" charset="-128"/>
              <a:ea typeface="+mn-ea"/>
              <a:cs typeface="Times New Roman" panose="02020603050405020304" pitchFamily="18" charset="0"/>
            </a:rPr>
            <a:t>を使用すること</a:t>
          </a:r>
          <a:endParaRPr kumimoji="0" lang="en-US" altLang="ja-JP" sz="1600" b="1" i="0" u="none" strike="noStrike" kern="1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l">
            <a:spcAft>
              <a:spcPts val="0"/>
            </a:spcAft>
          </a:pPr>
          <a:r>
            <a:rPr kumimoji="0" lang="ja-JP" altLang="en-US" sz="1600" b="1" i="0" u="none" strike="noStrike" kern="100" cap="none" spc="0" normalizeH="0" baseline="0" noProof="0">
              <a:ln>
                <a:noFill/>
              </a:ln>
              <a:solidFill>
                <a:srgbClr val="FF00FF"/>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⑤</a:t>
          </a:r>
          <a:r>
            <a:rPr kumimoji="0" lang="ja-JP" altLang="en-US" sz="16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転居先の礼金等が発生し、法人負担である場合は記入すること</a:t>
          </a:r>
          <a:endParaRPr kumimoji="0" lang="en-US" altLang="ja-JP" sz="16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1" i="0" u="none" strike="noStrike" kern="100" cap="none" spc="0" normalizeH="0" baseline="0" noProof="0">
              <a:ln>
                <a:noFill/>
              </a:ln>
              <a:solidFill>
                <a:srgbClr val="FF00FF"/>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⑥</a:t>
          </a:r>
          <a:r>
            <a:rPr kumimoji="0" lang="ja-JP" altLang="en-US" sz="16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転居前と合算した額が</a:t>
          </a:r>
          <a:r>
            <a:rPr kumimoji="0" lang="en-US" altLang="ja-JP" sz="16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71,000</a:t>
          </a:r>
          <a:r>
            <a:rPr kumimoji="0" lang="ja-JP" altLang="en-US" sz="16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円を超過する場合には財団まで</a:t>
          </a:r>
          <a:endParaRPr kumimoji="0" lang="en-US" altLang="ja-JP" sz="16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　連絡すること</a:t>
          </a:r>
          <a:endParaRPr kumimoji="0" lang="en-US" altLang="ja-JP" sz="16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xdr:twoCellAnchor>
  <xdr:twoCellAnchor>
    <xdr:from>
      <xdr:col>3</xdr:col>
      <xdr:colOff>851647</xdr:colOff>
      <xdr:row>49</xdr:row>
      <xdr:rowOff>11206</xdr:rowOff>
    </xdr:from>
    <xdr:to>
      <xdr:col>4</xdr:col>
      <xdr:colOff>865965</xdr:colOff>
      <xdr:row>50</xdr:row>
      <xdr:rowOff>3735</xdr:rowOff>
    </xdr:to>
    <xdr:sp macro="" textlink="">
      <xdr:nvSpPr>
        <xdr:cNvPr id="29" name="正方形/長方形 28">
          <a:extLst>
            <a:ext uri="{FF2B5EF4-FFF2-40B4-BE49-F238E27FC236}">
              <a16:creationId xmlns:a16="http://schemas.microsoft.com/office/drawing/2014/main" id="{FFCE3FF1-2CB7-4414-A69F-9624E45AF4C6}"/>
            </a:ext>
          </a:extLst>
        </xdr:cNvPr>
        <xdr:cNvSpPr/>
      </xdr:nvSpPr>
      <xdr:spPr>
        <a:xfrm>
          <a:off x="3264647" y="18261106"/>
          <a:ext cx="820768" cy="583079"/>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712855</xdr:colOff>
      <xdr:row>48</xdr:row>
      <xdr:rowOff>509682</xdr:rowOff>
    </xdr:from>
    <xdr:to>
      <xdr:col>4</xdr:col>
      <xdr:colOff>422109</xdr:colOff>
      <xdr:row>49</xdr:row>
      <xdr:rowOff>365106</xdr:rowOff>
    </xdr:to>
    <xdr:sp macro="" textlink="">
      <xdr:nvSpPr>
        <xdr:cNvPr id="30" name="楕円 29">
          <a:extLst>
            <a:ext uri="{FF2B5EF4-FFF2-40B4-BE49-F238E27FC236}">
              <a16:creationId xmlns:a16="http://schemas.microsoft.com/office/drawing/2014/main" id="{AFD83907-2087-41B8-98A1-5EE4E4CCAEB7}"/>
            </a:ext>
          </a:extLst>
        </xdr:cNvPr>
        <xdr:cNvSpPr/>
      </xdr:nvSpPr>
      <xdr:spPr>
        <a:xfrm>
          <a:off x="3157605" y="18169032"/>
          <a:ext cx="528404" cy="445974"/>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ＭＳ Ｐゴシック" panose="020B0600070205080204" pitchFamily="50" charset="-128"/>
              <a:ea typeface="ＭＳ Ｐゴシック" panose="020B0600070205080204" pitchFamily="50" charset="-128"/>
            </a:rPr>
            <a:t>⑥</a:t>
          </a:r>
        </a:p>
      </xdr:txBody>
    </xdr:sp>
    <xdr:clientData/>
  </xdr:twoCellAnchor>
  <xdr:twoCellAnchor>
    <xdr:from>
      <xdr:col>5</xdr:col>
      <xdr:colOff>505392</xdr:colOff>
      <xdr:row>26</xdr:row>
      <xdr:rowOff>35150</xdr:rowOff>
    </xdr:from>
    <xdr:to>
      <xdr:col>7</xdr:col>
      <xdr:colOff>272143</xdr:colOff>
      <xdr:row>28</xdr:row>
      <xdr:rowOff>190499</xdr:rowOff>
    </xdr:to>
    <xdr:sp macro="" textlink="">
      <xdr:nvSpPr>
        <xdr:cNvPr id="31" name="矢印: 下 30">
          <a:extLst>
            <a:ext uri="{FF2B5EF4-FFF2-40B4-BE49-F238E27FC236}">
              <a16:creationId xmlns:a16="http://schemas.microsoft.com/office/drawing/2014/main" id="{B6411BD4-086A-4BE9-A3F1-62C0F0422632}"/>
            </a:ext>
          </a:extLst>
        </xdr:cNvPr>
        <xdr:cNvSpPr/>
      </xdr:nvSpPr>
      <xdr:spPr>
        <a:xfrm>
          <a:off x="4588442" y="9617300"/>
          <a:ext cx="1405051" cy="847499"/>
        </a:xfrm>
        <a:prstGeom prst="downArrow">
          <a:avLst/>
        </a:prstGeom>
        <a:solidFill>
          <a:srgbClr val="B5FDB8"/>
        </a:solidFill>
        <a:ln>
          <a:solidFill>
            <a:srgbClr val="00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282839</xdr:colOff>
      <xdr:row>11</xdr:row>
      <xdr:rowOff>56810</xdr:rowOff>
    </xdr:from>
    <xdr:to>
      <xdr:col>3</xdr:col>
      <xdr:colOff>720897</xdr:colOff>
      <xdr:row>12</xdr:row>
      <xdr:rowOff>131749</xdr:rowOff>
    </xdr:to>
    <xdr:sp macro="" textlink="">
      <xdr:nvSpPr>
        <xdr:cNvPr id="32" name="テキスト ボックス 31">
          <a:extLst>
            <a:ext uri="{FF2B5EF4-FFF2-40B4-BE49-F238E27FC236}">
              <a16:creationId xmlns:a16="http://schemas.microsoft.com/office/drawing/2014/main" id="{9BEFD3D6-F044-4592-BEB4-15484D71DD71}"/>
            </a:ext>
          </a:extLst>
        </xdr:cNvPr>
        <xdr:cNvSpPr txBox="1"/>
      </xdr:nvSpPr>
      <xdr:spPr>
        <a:xfrm>
          <a:off x="2727589" y="4025560"/>
          <a:ext cx="438058" cy="5194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0099FF"/>
              </a:solidFill>
            </a:rPr>
            <a:t>☆</a:t>
          </a:r>
        </a:p>
      </xdr:txBody>
    </xdr:sp>
    <xdr:clientData/>
  </xdr:twoCellAnchor>
  <xdr:twoCellAnchor>
    <xdr:from>
      <xdr:col>3</xdr:col>
      <xdr:colOff>286867</xdr:colOff>
      <xdr:row>37</xdr:row>
      <xdr:rowOff>1261</xdr:rowOff>
    </xdr:from>
    <xdr:to>
      <xdr:col>3</xdr:col>
      <xdr:colOff>721750</xdr:colOff>
      <xdr:row>38</xdr:row>
      <xdr:rowOff>1</xdr:rowOff>
    </xdr:to>
    <xdr:sp macro="" textlink="">
      <xdr:nvSpPr>
        <xdr:cNvPr id="33" name="テキスト ボックス 32">
          <a:extLst>
            <a:ext uri="{FF2B5EF4-FFF2-40B4-BE49-F238E27FC236}">
              <a16:creationId xmlns:a16="http://schemas.microsoft.com/office/drawing/2014/main" id="{6D7772FE-45AD-4B00-841A-46B09A539235}"/>
            </a:ext>
          </a:extLst>
        </xdr:cNvPr>
        <xdr:cNvSpPr txBox="1"/>
      </xdr:nvSpPr>
      <xdr:spPr>
        <a:xfrm>
          <a:off x="2731617" y="13596611"/>
          <a:ext cx="434883" cy="4432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9900FF"/>
              </a:solidFill>
            </a:rPr>
            <a: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246530</xdr:colOff>
      <xdr:row>0</xdr:row>
      <xdr:rowOff>112059</xdr:rowOff>
    </xdr:from>
    <xdr:to>
      <xdr:col>6</xdr:col>
      <xdr:colOff>649943</xdr:colOff>
      <xdr:row>1</xdr:row>
      <xdr:rowOff>25587</xdr:rowOff>
    </xdr:to>
    <xdr:sp macro="" textlink="">
      <xdr:nvSpPr>
        <xdr:cNvPr id="2" name="角丸四角形 19">
          <a:extLst>
            <a:ext uri="{FF2B5EF4-FFF2-40B4-BE49-F238E27FC236}">
              <a16:creationId xmlns:a16="http://schemas.microsoft.com/office/drawing/2014/main" id="{BA3240DE-64A9-4FB2-9C78-BF314EBDE321}"/>
            </a:ext>
          </a:extLst>
        </xdr:cNvPr>
        <xdr:cNvSpPr/>
      </xdr:nvSpPr>
      <xdr:spPr>
        <a:xfrm>
          <a:off x="3510430" y="112059"/>
          <a:ext cx="2041713" cy="624728"/>
        </a:xfrm>
        <a:prstGeom prst="roundRect">
          <a:avLst/>
        </a:prstGeom>
        <a:noFill/>
        <a:ln w="31750">
          <a:solidFill>
            <a:srgbClr val="C00000"/>
          </a:solidFill>
        </a:ln>
      </xdr:spPr>
      <xdr:style>
        <a:lnRef idx="1">
          <a:schemeClr val="accent4"/>
        </a:lnRef>
        <a:fillRef idx="2">
          <a:schemeClr val="accent4"/>
        </a:fillRef>
        <a:effectRef idx="1">
          <a:schemeClr val="accent4"/>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ja-JP"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記入例</a:t>
          </a:r>
          <a:r>
            <a:rPr lang="ja-JP" altLang="en-US"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 </a:t>
          </a:r>
          <a:r>
            <a:rPr lang="ja-JP" altLang="en-US" sz="2400" b="1" kern="100">
              <a:ln>
                <a:noFill/>
              </a:ln>
              <a:solidFill>
                <a:srgbClr val="000000"/>
              </a:solidFill>
              <a:effectLst>
                <a:outerShdw blurRad="38100" dist="19050" dir="2700000" algn="tl">
                  <a:schemeClr val="dk1">
                    <a:alpha val="40000"/>
                  </a:schemeClr>
                </a:outerShdw>
              </a:effectLst>
              <a:latin typeface="HG丸ｺﾞｼｯｸM-PRO" panose="020F0600000000000000" pitchFamily="50" charset="-128"/>
              <a:ea typeface="HG丸ｺﾞｼｯｸM-PRO" panose="020F0600000000000000" pitchFamily="50" charset="-128"/>
              <a:cs typeface="Times New Roman" panose="02020603050405020304" pitchFamily="18" charset="0"/>
            </a:rPr>
            <a:t>⑦</a:t>
          </a:r>
          <a:r>
            <a:rPr lang="ja-JP" altLang="en-US"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　</a:t>
          </a:r>
          <a:endParaRPr lang="en-US" altLang="ja-JP"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endParaRPr>
        </a:p>
      </xdr:txBody>
    </xdr:sp>
    <xdr:clientData/>
  </xdr:twoCellAnchor>
  <xdr:twoCellAnchor>
    <xdr:from>
      <xdr:col>14</xdr:col>
      <xdr:colOff>3470</xdr:colOff>
      <xdr:row>2</xdr:row>
      <xdr:rowOff>13608</xdr:rowOff>
    </xdr:from>
    <xdr:to>
      <xdr:col>15</xdr:col>
      <xdr:colOff>3468</xdr:colOff>
      <xdr:row>4</xdr:row>
      <xdr:rowOff>1</xdr:rowOff>
    </xdr:to>
    <xdr:sp macro="" textlink="">
      <xdr:nvSpPr>
        <xdr:cNvPr id="3" name="正方形/長方形 2">
          <a:extLst>
            <a:ext uri="{FF2B5EF4-FFF2-40B4-BE49-F238E27FC236}">
              <a16:creationId xmlns:a16="http://schemas.microsoft.com/office/drawing/2014/main" id="{1CCE8C1F-CB56-4BF1-AFAF-D2424B344851}"/>
            </a:ext>
          </a:extLst>
        </xdr:cNvPr>
        <xdr:cNvSpPr/>
      </xdr:nvSpPr>
      <xdr:spPr>
        <a:xfrm>
          <a:off x="11458870" y="1131208"/>
          <a:ext cx="815680" cy="735693"/>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40822</xdr:colOff>
      <xdr:row>8</xdr:row>
      <xdr:rowOff>0</xdr:rowOff>
    </xdr:from>
    <xdr:to>
      <xdr:col>12</xdr:col>
      <xdr:colOff>21790</xdr:colOff>
      <xdr:row>8</xdr:row>
      <xdr:rowOff>409575</xdr:rowOff>
    </xdr:to>
    <xdr:sp macro="" textlink="">
      <xdr:nvSpPr>
        <xdr:cNvPr id="4" name="正方形/長方形 3">
          <a:extLst>
            <a:ext uri="{FF2B5EF4-FFF2-40B4-BE49-F238E27FC236}">
              <a16:creationId xmlns:a16="http://schemas.microsoft.com/office/drawing/2014/main" id="{703A01C0-D5F2-44F5-8C68-E459DF9A6B49}"/>
            </a:ext>
          </a:extLst>
        </xdr:cNvPr>
        <xdr:cNvSpPr/>
      </xdr:nvSpPr>
      <xdr:spPr>
        <a:xfrm>
          <a:off x="6581322" y="3371850"/>
          <a:ext cx="3257568" cy="409575"/>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707545</xdr:colOff>
      <xdr:row>7</xdr:row>
      <xdr:rowOff>353839</xdr:rowOff>
    </xdr:from>
    <xdr:to>
      <xdr:col>9</xdr:col>
      <xdr:colOff>447536</xdr:colOff>
      <xdr:row>8</xdr:row>
      <xdr:rowOff>363691</xdr:rowOff>
    </xdr:to>
    <xdr:sp macro="" textlink="">
      <xdr:nvSpPr>
        <xdr:cNvPr id="5" name="楕円 4">
          <a:extLst>
            <a:ext uri="{FF2B5EF4-FFF2-40B4-BE49-F238E27FC236}">
              <a16:creationId xmlns:a16="http://schemas.microsoft.com/office/drawing/2014/main" id="{C0D4774E-9630-4012-9D19-6992FCAE045A}"/>
            </a:ext>
          </a:extLst>
        </xdr:cNvPr>
        <xdr:cNvSpPr/>
      </xdr:nvSpPr>
      <xdr:spPr>
        <a:xfrm>
          <a:off x="7248045" y="3281189"/>
          <a:ext cx="559141" cy="454352"/>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ＭＳ Ｐゴシック" panose="020B0600070205080204" pitchFamily="50" charset="-128"/>
              <a:ea typeface="ＭＳ Ｐゴシック" panose="020B0600070205080204" pitchFamily="50" charset="-128"/>
            </a:rPr>
            <a:t>②</a:t>
          </a:r>
        </a:p>
      </xdr:txBody>
    </xdr:sp>
    <xdr:clientData/>
  </xdr:twoCellAnchor>
  <xdr:twoCellAnchor>
    <xdr:from>
      <xdr:col>1</xdr:col>
      <xdr:colOff>627531</xdr:colOff>
      <xdr:row>6</xdr:row>
      <xdr:rowOff>373530</xdr:rowOff>
    </xdr:from>
    <xdr:to>
      <xdr:col>6</xdr:col>
      <xdr:colOff>134472</xdr:colOff>
      <xdr:row>8</xdr:row>
      <xdr:rowOff>177043</xdr:rowOff>
    </xdr:to>
    <xdr:sp macro="" textlink="">
      <xdr:nvSpPr>
        <xdr:cNvPr id="6" name="線吹き出し 1 (枠付き) 17">
          <a:extLst>
            <a:ext uri="{FF2B5EF4-FFF2-40B4-BE49-F238E27FC236}">
              <a16:creationId xmlns:a16="http://schemas.microsoft.com/office/drawing/2014/main" id="{FE625A09-958D-4EAE-BF81-90A9437AADB9}"/>
            </a:ext>
          </a:extLst>
        </xdr:cNvPr>
        <xdr:cNvSpPr/>
      </xdr:nvSpPr>
      <xdr:spPr>
        <a:xfrm>
          <a:off x="1294281" y="2856380"/>
          <a:ext cx="3742391" cy="692513"/>
        </a:xfrm>
        <a:prstGeom prst="borderCallout1">
          <a:avLst>
            <a:gd name="adj1" fmla="val 99576"/>
            <a:gd name="adj2" fmla="val 100219"/>
            <a:gd name="adj3" fmla="val 142336"/>
            <a:gd name="adj4" fmla="val 52136"/>
          </a:avLst>
        </a:prstGeom>
        <a:solidFill>
          <a:srgbClr val="E9FFE7"/>
        </a:solidFill>
        <a:ln w="38100" cap="flat" cmpd="sng" algn="ctr">
          <a:solidFill>
            <a:srgbClr val="00808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600" b="1">
              <a:effectLst/>
              <a:latin typeface="ＭＳ Ｐゴシック" panose="020B0600070205080204" pitchFamily="50" charset="-128"/>
              <a:ea typeface="ＭＳ Ｐゴシック" panose="020B0600070205080204" pitchFamily="50" charset="-128"/>
              <a:cs typeface="+mn-cs"/>
            </a:rPr>
            <a:t>この額と変更後（</a:t>
          </a:r>
          <a:r>
            <a:rPr lang="ja-JP" altLang="en-US" sz="1600" b="1">
              <a:solidFill>
                <a:srgbClr val="9900FF"/>
              </a:solidFill>
              <a:effectLst/>
              <a:latin typeface="ＭＳ Ｐゴシック" panose="020B0600070205080204" pitchFamily="50" charset="-128"/>
              <a:ea typeface="ＭＳ Ｐゴシック" panose="020B0600070205080204" pitchFamily="50" charset="-128"/>
              <a:cs typeface="+mn-cs"/>
            </a:rPr>
            <a:t>★</a:t>
          </a:r>
          <a:r>
            <a:rPr lang="ja-JP" altLang="ja-JP" sz="1600" b="1">
              <a:effectLst/>
              <a:latin typeface="ＭＳ Ｐゴシック" panose="020B0600070205080204" pitchFamily="50" charset="-128"/>
              <a:ea typeface="ＭＳ Ｐゴシック" panose="020B0600070205080204" pitchFamily="50" charset="-128"/>
              <a:cs typeface="+mn-cs"/>
            </a:rPr>
            <a:t>）の同欄額を合算し、</a:t>
          </a:r>
          <a:endParaRPr lang="en-US" altLang="ja-JP" sz="1600" b="1">
            <a:effectLst/>
            <a:latin typeface="ＭＳ Ｐゴシック" panose="020B0600070205080204" pitchFamily="50" charset="-128"/>
            <a:ea typeface="ＭＳ Ｐゴシック" panose="020B0600070205080204" pitchFamily="50" charset="-128"/>
            <a:cs typeface="+mn-cs"/>
          </a:endParaRPr>
        </a:p>
        <a:p>
          <a:r>
            <a:rPr lang="ja-JP" altLang="en-US"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ア・</a:t>
          </a:r>
          <a:r>
            <a:rPr lang="ja-JP" altLang="ja-JP" sz="1600" b="1">
              <a:effectLst/>
              <a:latin typeface="ＭＳ Ｐゴシック" panose="020B0600070205080204" pitchFamily="50" charset="-128"/>
              <a:ea typeface="ＭＳ Ｐゴシック" panose="020B0600070205080204" pitchFamily="50" charset="-128"/>
              <a:cs typeface="+mn-cs"/>
            </a:rPr>
            <a:t>様式１</a:t>
          </a:r>
          <a:r>
            <a:rPr lang="en-US" altLang="ja-JP" sz="1600" b="1">
              <a:effectLst/>
              <a:latin typeface="ＭＳ Ｐゴシック" panose="020B0600070205080204" pitchFamily="50" charset="-128"/>
              <a:ea typeface="ＭＳ Ｐゴシック" panose="020B0600070205080204" pitchFamily="50" charset="-128"/>
              <a:cs typeface="+mn-cs"/>
            </a:rPr>
            <a:t>-2</a:t>
          </a:r>
          <a:r>
            <a:rPr lang="ja-JP" altLang="ja-JP" sz="1600" b="1">
              <a:effectLst/>
              <a:latin typeface="ＭＳ Ｐゴシック" panose="020B0600070205080204" pitchFamily="50" charset="-128"/>
              <a:ea typeface="ＭＳ Ｐゴシック" panose="020B0600070205080204" pitchFamily="50" charset="-128"/>
              <a:cs typeface="+mn-cs"/>
            </a:rPr>
            <a:t>の助成対象額欄へ記入</a:t>
          </a:r>
          <a:endParaRPr lang="ja-JP" altLang="ja-JP" sz="1600">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0</xdr:colOff>
      <xdr:row>9</xdr:row>
      <xdr:rowOff>0</xdr:rowOff>
    </xdr:from>
    <xdr:to>
      <xdr:col>4</xdr:col>
      <xdr:colOff>864720</xdr:colOff>
      <xdr:row>9</xdr:row>
      <xdr:rowOff>432235</xdr:rowOff>
    </xdr:to>
    <xdr:sp macro="" textlink="">
      <xdr:nvSpPr>
        <xdr:cNvPr id="7" name="正方形/長方形 6">
          <a:extLst>
            <a:ext uri="{FF2B5EF4-FFF2-40B4-BE49-F238E27FC236}">
              <a16:creationId xmlns:a16="http://schemas.microsoft.com/office/drawing/2014/main" id="{E145ED40-E617-405A-8454-7C2B83C04A4A}"/>
            </a:ext>
          </a:extLst>
        </xdr:cNvPr>
        <xdr:cNvSpPr/>
      </xdr:nvSpPr>
      <xdr:spPr>
        <a:xfrm>
          <a:off x="2444750" y="3816350"/>
          <a:ext cx="1639420" cy="432235"/>
        </a:xfrm>
        <a:prstGeom prst="rect">
          <a:avLst/>
        </a:prstGeom>
        <a:noFill/>
        <a:ln w="47625">
          <a:solidFill>
            <a:srgbClr val="00808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0</xdr:colOff>
      <xdr:row>14</xdr:row>
      <xdr:rowOff>64861</xdr:rowOff>
    </xdr:from>
    <xdr:to>
      <xdr:col>13</xdr:col>
      <xdr:colOff>762000</xdr:colOff>
      <xdr:row>20</xdr:row>
      <xdr:rowOff>68035</xdr:rowOff>
    </xdr:to>
    <xdr:sp macro="" textlink="">
      <xdr:nvSpPr>
        <xdr:cNvPr id="8" name="線吹き出し 1 (枠付き) 17">
          <a:extLst>
            <a:ext uri="{FF2B5EF4-FFF2-40B4-BE49-F238E27FC236}">
              <a16:creationId xmlns:a16="http://schemas.microsoft.com/office/drawing/2014/main" id="{50C05620-158F-430B-B688-4D4BC1C76CCE}"/>
            </a:ext>
          </a:extLst>
        </xdr:cNvPr>
        <xdr:cNvSpPr/>
      </xdr:nvSpPr>
      <xdr:spPr>
        <a:xfrm>
          <a:off x="4902200" y="5341711"/>
          <a:ext cx="6496050" cy="2422524"/>
        </a:xfrm>
        <a:prstGeom prst="borderCallout1">
          <a:avLst>
            <a:gd name="adj1" fmla="val 184"/>
            <a:gd name="adj2" fmla="val 100254"/>
            <a:gd name="adj3" fmla="val 1072"/>
            <a:gd name="adj4" fmla="val 99888"/>
          </a:avLst>
        </a:prstGeom>
        <a:solidFill>
          <a:srgbClr val="FFEBEB"/>
        </a:solidFill>
        <a:ln w="38100" cap="flat" cmpd="sng" algn="ctr">
          <a:solidFill>
            <a:srgbClr val="9A3126"/>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600" b="1" i="1" u="sng"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記入時の注意点</a:t>
          </a:r>
        </a:p>
        <a:p>
          <a:pPr algn="l">
            <a:spcAft>
              <a:spcPts val="0"/>
            </a:spcAft>
          </a:pPr>
          <a:r>
            <a:rPr lang="ja-JP" altLang="en-US" sz="1600" b="1" kern="100">
              <a:solidFill>
                <a:srgbClr val="FF00FF"/>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①</a:t>
          </a:r>
          <a:r>
            <a:rPr lang="ja-JP" altLang="en-US" sz="1600" b="1" kern="100">
              <a:solidFill>
                <a:sysClr val="windowText" lastClr="000000"/>
              </a:solidFill>
              <a:effectLst/>
              <a:latin typeface="ＭＳ Ｐゴシック" panose="020B0600070205080204" pitchFamily="50" charset="-128"/>
              <a:ea typeface="+mn-ea"/>
              <a:cs typeface="Times New Roman" panose="02020603050405020304" pitchFamily="18" charset="0"/>
            </a:rPr>
            <a:t>追加（変更後）の入居者を同一の宿舎番号で申請する場合は、</a:t>
          </a:r>
          <a:endParaRPr lang="en-US" altLang="ja-JP" sz="1600" b="1" kern="100">
            <a:solidFill>
              <a:sysClr val="windowText" lastClr="000000"/>
            </a:solidFill>
            <a:effectLst/>
            <a:latin typeface="ＭＳ Ｐゴシック" panose="020B0600070205080204" pitchFamily="50" charset="-128"/>
            <a:ea typeface="+mn-ea"/>
            <a:cs typeface="Times New Roman" panose="02020603050405020304" pitchFamily="18" charset="0"/>
          </a:endParaRPr>
        </a:p>
        <a:p>
          <a:pPr algn="l">
            <a:spcAft>
              <a:spcPts val="0"/>
            </a:spcAft>
          </a:pPr>
          <a:r>
            <a:rPr lang="ja-JP" altLang="en-US" sz="1600" b="1" kern="100" baseline="0">
              <a:solidFill>
                <a:sysClr val="windowText" lastClr="000000"/>
              </a:solidFill>
              <a:effectLst/>
              <a:latin typeface="ＭＳ Ｐゴシック" panose="020B0600070205080204" pitchFamily="50" charset="-128"/>
              <a:ea typeface="+mn-ea"/>
              <a:cs typeface="Times New Roman" panose="02020603050405020304" pitchFamily="18" charset="0"/>
            </a:rPr>
            <a:t>   </a:t>
          </a:r>
          <a:r>
            <a:rPr lang="ja-JP" altLang="en-US" sz="1600" b="1" kern="100">
              <a:solidFill>
                <a:sysClr val="windowText" lastClr="000000"/>
              </a:solidFill>
              <a:effectLst/>
              <a:latin typeface="ＭＳ Ｐゴシック" panose="020B0600070205080204" pitchFamily="50" charset="-128"/>
              <a:ea typeface="+mn-ea"/>
              <a:cs typeface="Times New Roman" panose="02020603050405020304" pitchFamily="18" charset="0"/>
            </a:rPr>
            <a:t>枝番号を記入すること</a:t>
          </a:r>
          <a:r>
            <a:rPr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ja-JP" altLang="en-US" sz="1600" b="1" u="sng"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変更前：</a:t>
          </a:r>
          <a:r>
            <a:rPr kumimoji="1" lang="en-US" altLang="ja-JP" sz="1600" b="1" u="sng">
              <a:effectLst/>
              <a:latin typeface="ＭＳ Ｐゴシック" panose="020B0600070205080204" pitchFamily="50" charset="-128"/>
              <a:ea typeface="ＭＳ Ｐゴシック" panose="020B0600070205080204" pitchFamily="50" charset="-128"/>
              <a:cs typeface="+mn-cs"/>
            </a:rPr>
            <a:t>〔-</a:t>
          </a:r>
          <a:r>
            <a:rPr kumimoji="1" lang="ja-JP" altLang="en-US" sz="1600" b="1" u="sng">
              <a:effectLst/>
              <a:latin typeface="ＭＳ Ｐゴシック" panose="020B0600070205080204" pitchFamily="50" charset="-128"/>
              <a:ea typeface="ＭＳ Ｐゴシック" panose="020B0600070205080204" pitchFamily="50" charset="-128"/>
              <a:cs typeface="+mn-cs"/>
            </a:rPr>
            <a:t>１</a:t>
          </a:r>
          <a:r>
            <a:rPr kumimoji="1" lang="en-US" altLang="ja-JP" sz="1600" b="1" u="sng">
              <a:effectLst/>
              <a:latin typeface="ＭＳ Ｐゴシック" panose="020B0600070205080204" pitchFamily="50" charset="-128"/>
              <a:ea typeface="ＭＳ Ｐゴシック" panose="020B0600070205080204" pitchFamily="50" charset="-128"/>
              <a:cs typeface="+mn-cs"/>
            </a:rPr>
            <a:t>〕</a:t>
          </a:r>
          <a:r>
            <a:rPr kumimoji="1" lang="ja-JP" altLang="en-US" sz="1600" b="1">
              <a:effectLst/>
              <a:latin typeface="ＭＳ Ｐゴシック" panose="020B0600070205080204" pitchFamily="50" charset="-128"/>
              <a:ea typeface="ＭＳ Ｐゴシック" panose="020B0600070205080204" pitchFamily="50" charset="-128"/>
              <a:cs typeface="+mn-cs"/>
            </a:rPr>
            <a:t>　</a:t>
          </a:r>
          <a:r>
            <a:rPr kumimoji="1" lang="ja-JP" altLang="en-US" sz="1600" b="1" u="none">
              <a:effectLst/>
              <a:latin typeface="ＭＳ Ｐゴシック" panose="020B0600070205080204" pitchFamily="50" charset="-128"/>
              <a:ea typeface="ＭＳ Ｐゴシック" panose="020B0600070205080204" pitchFamily="50" charset="-128"/>
              <a:cs typeface="+mn-cs"/>
            </a:rPr>
            <a:t>変更後：</a:t>
          </a:r>
          <a:r>
            <a:rPr kumimoji="1" lang="en-US" altLang="ja-JP" sz="1600" b="1" u="none">
              <a:effectLst/>
              <a:latin typeface="ＭＳ Ｐゴシック" panose="020B0600070205080204" pitchFamily="50" charset="-128"/>
              <a:ea typeface="ＭＳ Ｐゴシック" panose="020B0600070205080204" pitchFamily="50" charset="-128"/>
              <a:cs typeface="+mn-cs"/>
            </a:rPr>
            <a:t>〔-</a:t>
          </a:r>
          <a:r>
            <a:rPr kumimoji="1" lang="ja-JP" altLang="en-US" sz="1600" b="1" u="none">
              <a:effectLst/>
              <a:latin typeface="ＭＳ Ｐゴシック" panose="020B0600070205080204" pitchFamily="50" charset="-128"/>
              <a:ea typeface="ＭＳ Ｐゴシック" panose="020B0600070205080204" pitchFamily="50" charset="-128"/>
              <a:cs typeface="+mn-cs"/>
            </a:rPr>
            <a:t>２</a:t>
          </a:r>
          <a:r>
            <a:rPr kumimoji="1" lang="en-US" altLang="ja-JP" sz="1600" b="1" u="none">
              <a:effectLst/>
              <a:latin typeface="ＭＳ Ｐゴシック" panose="020B0600070205080204" pitchFamily="50" charset="-128"/>
              <a:ea typeface="ＭＳ Ｐゴシック" panose="020B0600070205080204" pitchFamily="50" charset="-128"/>
              <a:cs typeface="+mn-cs"/>
            </a:rPr>
            <a:t>〕</a:t>
          </a:r>
          <a:r>
            <a:rPr kumimoji="1" lang="ja-JP" altLang="en-US" sz="1600" b="1">
              <a:effectLst/>
              <a:latin typeface="ＭＳ Ｐゴシック" panose="020B0600070205080204" pitchFamily="50" charset="-128"/>
              <a:ea typeface="ＭＳ Ｐゴシック" panose="020B0600070205080204" pitchFamily="50" charset="-128"/>
              <a:cs typeface="+mn-cs"/>
            </a:rPr>
            <a:t>）</a:t>
          </a:r>
          <a:endParaRPr kumimoji="1" lang="en-US" altLang="ja-JP" sz="1600" b="1">
            <a:effectLst/>
            <a:latin typeface="ＭＳ Ｐゴシック" panose="020B0600070205080204" pitchFamily="50" charset="-128"/>
            <a:ea typeface="ＭＳ Ｐゴシック" panose="020B0600070205080204" pitchFamily="50" charset="-128"/>
            <a:cs typeface="+mn-cs"/>
          </a:endParaRPr>
        </a:p>
        <a:p>
          <a:pPr algn="l">
            <a:spcAft>
              <a:spcPts val="0"/>
            </a:spcAft>
          </a:pPr>
          <a:r>
            <a:rPr kumimoji="1" lang="ja-JP" altLang="en-US" sz="1600" b="1" kern="100">
              <a:solidFill>
                <a:srgbClr val="FF00FF"/>
              </a:solidFill>
              <a:effectLst/>
              <a:latin typeface="ＭＳ Ｐゴシック" panose="020B0600070205080204" pitchFamily="50" charset="-128"/>
              <a:ea typeface="ＭＳ Ｐゴシック" panose="020B0600070205080204" pitchFamily="50" charset="-128"/>
              <a:cs typeface="+mn-cs"/>
            </a:rPr>
            <a:t>②</a:t>
          </a:r>
          <a:r>
            <a:rPr kumimoji="1" lang="ja-JP" altLang="en-US" sz="1600" b="1" kern="100">
              <a:solidFill>
                <a:sysClr val="windowText" lastClr="000000"/>
              </a:solidFill>
              <a:effectLst/>
              <a:latin typeface="ＭＳ Ｐゴシック" panose="020B0600070205080204" pitchFamily="50" charset="-128"/>
              <a:ea typeface="+mn-ea"/>
              <a:cs typeface="+mn-cs"/>
            </a:rPr>
            <a:t>助成期間の終了日は、転居・退去・退職・助成対象外事業所への</a:t>
          </a:r>
          <a:endParaRPr kumimoji="1" lang="en-US" altLang="ja-JP" sz="1600" b="1" kern="100">
            <a:solidFill>
              <a:sysClr val="windowText" lastClr="000000"/>
            </a:solidFill>
            <a:effectLst/>
            <a:latin typeface="ＭＳ Ｐゴシック" panose="020B0600070205080204" pitchFamily="50" charset="-128"/>
            <a:ea typeface="+mn-ea"/>
            <a:cs typeface="+mn-cs"/>
          </a:endParaRPr>
        </a:p>
        <a:p>
          <a:pPr algn="l">
            <a:spcAft>
              <a:spcPts val="0"/>
            </a:spcAft>
          </a:pPr>
          <a:r>
            <a:rPr kumimoji="1" lang="en-US" altLang="ja-JP" sz="1600" b="1" kern="100">
              <a:solidFill>
                <a:sysClr val="windowText" lastClr="000000"/>
              </a:solidFill>
              <a:effectLst/>
              <a:latin typeface="ＭＳ Ｐゴシック" panose="020B0600070205080204" pitchFamily="50" charset="-128"/>
              <a:ea typeface="+mn-ea"/>
              <a:cs typeface="+mn-cs"/>
            </a:rPr>
            <a:t>   </a:t>
          </a:r>
          <a:r>
            <a:rPr kumimoji="1" lang="ja-JP" altLang="en-US" sz="1600" b="1" kern="100">
              <a:solidFill>
                <a:sysClr val="windowText" lastClr="000000"/>
              </a:solidFill>
              <a:effectLst/>
              <a:latin typeface="ＭＳ Ｐゴシック" panose="020B0600070205080204" pitchFamily="50" charset="-128"/>
              <a:ea typeface="+mn-ea"/>
              <a:cs typeface="+mn-cs"/>
            </a:rPr>
            <a:t>異動日等の</a:t>
          </a:r>
          <a:r>
            <a:rPr kumimoji="1"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日付による</a:t>
          </a:r>
          <a:endParaRPr kumimoji="1" lang="en-US" altLang="ja-JP"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algn="l">
            <a:spcAft>
              <a:spcPts val="0"/>
            </a:spcAft>
          </a:pPr>
          <a:r>
            <a:rPr kumimoji="1" lang="en-US" altLang="ja-JP"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kumimoji="1"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異動が</a:t>
          </a:r>
          <a:r>
            <a:rPr kumimoji="1" lang="en-US" altLang="ja-JP"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8</a:t>
          </a:r>
          <a:r>
            <a:rPr kumimoji="1"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月</a:t>
          </a:r>
          <a:r>
            <a:rPr kumimoji="1" lang="en-US" altLang="ja-JP"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1</a:t>
          </a:r>
          <a:r>
            <a:rPr kumimoji="1"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日の場合 → 異動日の前日（</a:t>
          </a:r>
          <a:r>
            <a:rPr kumimoji="1" lang="en-US" altLang="ja-JP"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7</a:t>
          </a:r>
          <a:r>
            <a:rPr kumimoji="1"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月</a:t>
          </a:r>
          <a:r>
            <a:rPr kumimoji="1" lang="en-US" altLang="ja-JP"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31</a:t>
          </a:r>
          <a:r>
            <a:rPr kumimoji="1"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日）</a:t>
          </a:r>
          <a:endParaRPr kumimoji="1" lang="en-US" altLang="ja-JP"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algn="l">
            <a:spcAft>
              <a:spcPts val="0"/>
            </a:spcAft>
          </a:pPr>
          <a:r>
            <a:rPr kumimoji="1" lang="ja-JP" altLang="en-US" sz="1600" b="1" kern="10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退去が</a:t>
          </a:r>
          <a:r>
            <a:rPr kumimoji="1" lang="en-US" altLang="ja-JP" sz="1600" b="1" kern="10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7</a:t>
          </a:r>
          <a:r>
            <a:rPr kumimoji="1" lang="ja-JP" altLang="en-US" sz="1600" b="1" kern="10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月</a:t>
          </a:r>
          <a:r>
            <a:rPr kumimoji="1" lang="en-US" altLang="ja-JP" sz="1600" b="1" kern="10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31</a:t>
          </a:r>
          <a:r>
            <a:rPr kumimoji="1" lang="ja-JP" altLang="en-US" sz="1600" b="1" kern="10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日、退職が</a:t>
          </a:r>
          <a:r>
            <a:rPr kumimoji="1" lang="en-US" altLang="ja-JP" sz="1600" b="1" kern="10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8</a:t>
          </a:r>
          <a:r>
            <a:rPr kumimoji="1" lang="ja-JP" altLang="en-US" sz="1600" b="1" kern="10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月</a:t>
          </a:r>
          <a:r>
            <a:rPr kumimoji="1" lang="en-US" altLang="ja-JP" sz="1600" b="1" kern="10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15</a:t>
          </a:r>
          <a:r>
            <a:rPr kumimoji="1" lang="ja-JP" altLang="en-US" sz="1600" b="1" kern="10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日の場合 → 早い方の日（</a:t>
          </a:r>
          <a:r>
            <a:rPr kumimoji="1" lang="en-US" altLang="ja-JP" sz="1600" b="1" kern="10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7</a:t>
          </a:r>
          <a:r>
            <a:rPr kumimoji="1" lang="ja-JP" altLang="en-US" sz="1600" b="1" kern="10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月</a:t>
          </a:r>
          <a:r>
            <a:rPr kumimoji="1" lang="en-US" altLang="ja-JP" sz="1600" b="1" kern="10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31</a:t>
          </a:r>
          <a:r>
            <a:rPr kumimoji="1" lang="ja-JP" altLang="en-US" sz="1600" b="1" kern="10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日）</a:t>
          </a:r>
          <a:endParaRPr kumimoji="1" lang="en-US" altLang="ja-JP" sz="1600" b="1" kern="100"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algn="l">
            <a:spcAft>
              <a:spcPts val="0"/>
            </a:spcAft>
          </a:pPr>
          <a:r>
            <a:rPr kumimoji="0" lang="ja-JP" altLang="en-US" sz="1600" b="1" i="0" u="none" strike="noStrike" kern="100" cap="none" spc="0" normalizeH="0" baseline="0" noProof="0">
              <a:ln>
                <a:noFill/>
              </a:ln>
              <a:solidFill>
                <a:srgbClr val="FF00FF"/>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③</a:t>
          </a:r>
          <a:r>
            <a:rPr kumimoji="0" lang="ja-JP" altLang="en-US" sz="16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備考欄に助成対象外となる理由及びその後の予定等を記入</a:t>
          </a:r>
          <a:endParaRPr kumimoji="0" lang="en-US" altLang="ja-JP" sz="16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xdr:twoCellAnchor>
  <xdr:twoCellAnchor>
    <xdr:from>
      <xdr:col>0</xdr:col>
      <xdr:colOff>367394</xdr:colOff>
      <xdr:row>21</xdr:row>
      <xdr:rowOff>493059</xdr:rowOff>
    </xdr:from>
    <xdr:to>
      <xdr:col>7</xdr:col>
      <xdr:colOff>731558</xdr:colOff>
      <xdr:row>23</xdr:row>
      <xdr:rowOff>47998</xdr:rowOff>
    </xdr:to>
    <xdr:sp macro="" textlink="">
      <xdr:nvSpPr>
        <xdr:cNvPr id="9" name="正方形/長方形 8">
          <a:extLst>
            <a:ext uri="{FF2B5EF4-FFF2-40B4-BE49-F238E27FC236}">
              <a16:creationId xmlns:a16="http://schemas.microsoft.com/office/drawing/2014/main" id="{465C321B-94AC-4B73-8493-9D6C4EC29B62}"/>
            </a:ext>
          </a:extLst>
        </xdr:cNvPr>
        <xdr:cNvSpPr/>
      </xdr:nvSpPr>
      <xdr:spPr>
        <a:xfrm>
          <a:off x="367394" y="8703609"/>
          <a:ext cx="6085514" cy="615389"/>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273797</xdr:colOff>
      <xdr:row>21</xdr:row>
      <xdr:rowOff>405930</xdr:rowOff>
    </xdr:from>
    <xdr:to>
      <xdr:col>1</xdr:col>
      <xdr:colOff>111359</xdr:colOff>
      <xdr:row>22</xdr:row>
      <xdr:rowOff>329390</xdr:rowOff>
    </xdr:to>
    <xdr:sp macro="" textlink="">
      <xdr:nvSpPr>
        <xdr:cNvPr id="10" name="楕円 9">
          <a:extLst>
            <a:ext uri="{FF2B5EF4-FFF2-40B4-BE49-F238E27FC236}">
              <a16:creationId xmlns:a16="http://schemas.microsoft.com/office/drawing/2014/main" id="{C1F0485D-F4F3-4A17-BAFB-6FB20615E9AC}"/>
            </a:ext>
          </a:extLst>
        </xdr:cNvPr>
        <xdr:cNvSpPr/>
      </xdr:nvSpPr>
      <xdr:spPr>
        <a:xfrm>
          <a:off x="273797" y="8616480"/>
          <a:ext cx="504312" cy="437810"/>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ＭＳ Ｐゴシック" panose="020B0600070205080204" pitchFamily="50" charset="-128"/>
              <a:ea typeface="ＭＳ Ｐゴシック" panose="020B0600070205080204" pitchFamily="50" charset="-128"/>
            </a:rPr>
            <a:t>③</a:t>
          </a:r>
        </a:p>
      </xdr:txBody>
    </xdr:sp>
    <xdr:clientData/>
  </xdr:twoCellAnchor>
  <xdr:twoCellAnchor>
    <xdr:from>
      <xdr:col>14</xdr:col>
      <xdr:colOff>4965</xdr:colOff>
      <xdr:row>28</xdr:row>
      <xdr:rowOff>27214</xdr:rowOff>
    </xdr:from>
    <xdr:to>
      <xdr:col>15</xdr:col>
      <xdr:colOff>4963</xdr:colOff>
      <xdr:row>30</xdr:row>
      <xdr:rowOff>0</xdr:rowOff>
    </xdr:to>
    <xdr:sp macro="" textlink="">
      <xdr:nvSpPr>
        <xdr:cNvPr id="11" name="正方形/長方形 10">
          <a:extLst>
            <a:ext uri="{FF2B5EF4-FFF2-40B4-BE49-F238E27FC236}">
              <a16:creationId xmlns:a16="http://schemas.microsoft.com/office/drawing/2014/main" id="{051DCCFF-DC71-4457-8526-F8837F9E0C5A}"/>
            </a:ext>
          </a:extLst>
        </xdr:cNvPr>
        <xdr:cNvSpPr/>
      </xdr:nvSpPr>
      <xdr:spPr>
        <a:xfrm>
          <a:off x="11460365" y="11292114"/>
          <a:ext cx="814185" cy="722086"/>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707750</xdr:colOff>
      <xdr:row>28</xdr:row>
      <xdr:rowOff>111729</xdr:rowOff>
    </xdr:from>
    <xdr:to>
      <xdr:col>14</xdr:col>
      <xdr:colOff>384694</xdr:colOff>
      <xdr:row>29</xdr:row>
      <xdr:rowOff>321543</xdr:rowOff>
    </xdr:to>
    <xdr:sp macro="" textlink="">
      <xdr:nvSpPr>
        <xdr:cNvPr id="12" name="楕円 11">
          <a:extLst>
            <a:ext uri="{FF2B5EF4-FFF2-40B4-BE49-F238E27FC236}">
              <a16:creationId xmlns:a16="http://schemas.microsoft.com/office/drawing/2014/main" id="{66E0A8F5-DDE4-4D78-806F-7E6A27CB2B98}"/>
            </a:ext>
          </a:extLst>
        </xdr:cNvPr>
        <xdr:cNvSpPr/>
      </xdr:nvSpPr>
      <xdr:spPr>
        <a:xfrm>
          <a:off x="11344000" y="11376629"/>
          <a:ext cx="496094" cy="457464"/>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ＭＳ Ｐゴシック" panose="020B0600070205080204" pitchFamily="50" charset="-128"/>
              <a:ea typeface="ＭＳ Ｐゴシック" panose="020B0600070205080204" pitchFamily="50" charset="-128"/>
            </a:rPr>
            <a:t>①</a:t>
          </a:r>
        </a:p>
      </xdr:txBody>
    </xdr:sp>
    <xdr:clientData/>
  </xdr:twoCellAnchor>
  <xdr:twoCellAnchor>
    <xdr:from>
      <xdr:col>1</xdr:col>
      <xdr:colOff>621072</xdr:colOff>
      <xdr:row>32</xdr:row>
      <xdr:rowOff>448847</xdr:rowOff>
    </xdr:from>
    <xdr:to>
      <xdr:col>6</xdr:col>
      <xdr:colOff>188899</xdr:colOff>
      <xdr:row>34</xdr:row>
      <xdr:rowOff>249945</xdr:rowOff>
    </xdr:to>
    <xdr:sp macro="" textlink="">
      <xdr:nvSpPr>
        <xdr:cNvPr id="13" name="線吹き出し 1 (枠付き) 17">
          <a:extLst>
            <a:ext uri="{FF2B5EF4-FFF2-40B4-BE49-F238E27FC236}">
              <a16:creationId xmlns:a16="http://schemas.microsoft.com/office/drawing/2014/main" id="{BC3DDEEC-E4D8-4542-A30B-D7CBEB1F4D1A}"/>
            </a:ext>
          </a:extLst>
        </xdr:cNvPr>
        <xdr:cNvSpPr/>
      </xdr:nvSpPr>
      <xdr:spPr>
        <a:xfrm>
          <a:off x="1287822" y="13072647"/>
          <a:ext cx="3803277" cy="696448"/>
        </a:xfrm>
        <a:prstGeom prst="borderCallout1">
          <a:avLst>
            <a:gd name="adj1" fmla="val 100804"/>
            <a:gd name="adj2" fmla="val 98733"/>
            <a:gd name="adj3" fmla="val 140297"/>
            <a:gd name="adj4" fmla="val 74175"/>
          </a:avLst>
        </a:prstGeom>
        <a:solidFill>
          <a:srgbClr val="E9FFE7"/>
        </a:solidFill>
        <a:ln w="38100" cap="flat" cmpd="sng" algn="ctr">
          <a:solidFill>
            <a:srgbClr val="00808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600" b="1">
              <a:effectLst/>
              <a:latin typeface="ＭＳ Ｐゴシック" panose="020B0600070205080204" pitchFamily="50" charset="-128"/>
              <a:ea typeface="ＭＳ Ｐゴシック" panose="020B0600070205080204" pitchFamily="50" charset="-128"/>
              <a:cs typeface="+mn-cs"/>
            </a:rPr>
            <a:t>この額と変更前（</a:t>
          </a:r>
          <a:r>
            <a:rPr lang="ja-JP" altLang="en-US" sz="1600" b="1">
              <a:solidFill>
                <a:srgbClr val="0099FF"/>
              </a:solidFill>
              <a:effectLst/>
              <a:latin typeface="ＭＳ Ｐゴシック" panose="020B0600070205080204" pitchFamily="50" charset="-128"/>
              <a:ea typeface="ＭＳ Ｐゴシック" panose="020B0600070205080204" pitchFamily="50" charset="-128"/>
              <a:cs typeface="+mn-cs"/>
            </a:rPr>
            <a:t>☆</a:t>
          </a:r>
          <a:r>
            <a:rPr lang="ja-JP" altLang="ja-JP" sz="1600" b="1">
              <a:effectLst/>
              <a:latin typeface="ＭＳ Ｐゴシック" panose="020B0600070205080204" pitchFamily="50" charset="-128"/>
              <a:ea typeface="ＭＳ Ｐゴシック" panose="020B0600070205080204" pitchFamily="50" charset="-128"/>
              <a:cs typeface="+mn-cs"/>
            </a:rPr>
            <a:t>）の同欄額を合算し</a:t>
          </a:r>
          <a:r>
            <a:rPr lang="ja-JP" altLang="ja-JP"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a:t>
          </a:r>
          <a:endParaRPr lang="en-US" altLang="ja-JP" sz="1600" b="1">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lang="ja-JP" altLang="en-US"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ア・</a:t>
          </a:r>
          <a:r>
            <a:rPr lang="ja-JP" altLang="ja-JP"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様式１</a:t>
          </a:r>
          <a:r>
            <a:rPr lang="en-US" altLang="ja-JP"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-2</a:t>
          </a:r>
          <a:r>
            <a:rPr lang="ja-JP" altLang="ja-JP"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の助成対象</a:t>
          </a:r>
          <a:r>
            <a:rPr lang="ja-JP" altLang="ja-JP" sz="1600" b="1">
              <a:effectLst/>
              <a:latin typeface="ＭＳ Ｐゴシック" panose="020B0600070205080204" pitchFamily="50" charset="-128"/>
              <a:ea typeface="ＭＳ Ｐゴシック" panose="020B0600070205080204" pitchFamily="50" charset="-128"/>
              <a:cs typeface="+mn-cs"/>
            </a:rPr>
            <a:t>額欄へ記入</a:t>
          </a:r>
          <a:endParaRPr lang="ja-JP" altLang="ja-JP" sz="1600">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56030</xdr:colOff>
      <xdr:row>35</xdr:row>
      <xdr:rowOff>0</xdr:rowOff>
    </xdr:from>
    <xdr:to>
      <xdr:col>5</xdr:col>
      <xdr:colOff>35485</xdr:colOff>
      <xdr:row>35</xdr:row>
      <xdr:rowOff>432235</xdr:rowOff>
    </xdr:to>
    <xdr:sp macro="" textlink="">
      <xdr:nvSpPr>
        <xdr:cNvPr id="14" name="正方形/長方形 13">
          <a:extLst>
            <a:ext uri="{FF2B5EF4-FFF2-40B4-BE49-F238E27FC236}">
              <a16:creationId xmlns:a16="http://schemas.microsoft.com/office/drawing/2014/main" id="{A9D44C82-9822-44C0-96A4-4AECB37D7402}"/>
            </a:ext>
          </a:extLst>
        </xdr:cNvPr>
        <xdr:cNvSpPr/>
      </xdr:nvSpPr>
      <xdr:spPr>
        <a:xfrm>
          <a:off x="2500780" y="13963650"/>
          <a:ext cx="1617755" cy="432235"/>
        </a:xfrm>
        <a:prstGeom prst="rect">
          <a:avLst/>
        </a:prstGeom>
        <a:noFill/>
        <a:ln w="47625">
          <a:solidFill>
            <a:srgbClr val="00808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789214</xdr:colOff>
      <xdr:row>33</xdr:row>
      <xdr:rowOff>31191</xdr:rowOff>
    </xdr:from>
    <xdr:to>
      <xdr:col>12</xdr:col>
      <xdr:colOff>976</xdr:colOff>
      <xdr:row>34</xdr:row>
      <xdr:rowOff>6912</xdr:rowOff>
    </xdr:to>
    <xdr:sp macro="" textlink="">
      <xdr:nvSpPr>
        <xdr:cNvPr id="15" name="正方形/長方形 14">
          <a:extLst>
            <a:ext uri="{FF2B5EF4-FFF2-40B4-BE49-F238E27FC236}">
              <a16:creationId xmlns:a16="http://schemas.microsoft.com/office/drawing/2014/main" id="{668DCBEF-E6C4-46F7-9642-58E15ED28270}"/>
            </a:ext>
          </a:extLst>
        </xdr:cNvPr>
        <xdr:cNvSpPr/>
      </xdr:nvSpPr>
      <xdr:spPr>
        <a:xfrm>
          <a:off x="6510564" y="13105841"/>
          <a:ext cx="3307512" cy="420221"/>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687883</xdr:colOff>
      <xdr:row>30</xdr:row>
      <xdr:rowOff>112833</xdr:rowOff>
    </xdr:from>
    <xdr:to>
      <xdr:col>9</xdr:col>
      <xdr:colOff>359037</xdr:colOff>
      <xdr:row>31</xdr:row>
      <xdr:rowOff>390132</xdr:rowOff>
    </xdr:to>
    <xdr:sp macro="" textlink="">
      <xdr:nvSpPr>
        <xdr:cNvPr id="16" name="楕円 15">
          <a:extLst>
            <a:ext uri="{FF2B5EF4-FFF2-40B4-BE49-F238E27FC236}">
              <a16:creationId xmlns:a16="http://schemas.microsoft.com/office/drawing/2014/main" id="{C9AB07DD-35A5-4D79-99F6-C7ED379607BB}"/>
            </a:ext>
          </a:extLst>
        </xdr:cNvPr>
        <xdr:cNvSpPr/>
      </xdr:nvSpPr>
      <xdr:spPr>
        <a:xfrm>
          <a:off x="7228383" y="12127033"/>
          <a:ext cx="490304" cy="448749"/>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ＭＳ Ｐゴシック" panose="020B0600070205080204" pitchFamily="50" charset="-128"/>
              <a:ea typeface="ＭＳ Ｐゴシック" panose="020B0600070205080204" pitchFamily="50" charset="-128"/>
            </a:rPr>
            <a:t>②</a:t>
          </a:r>
        </a:p>
      </xdr:txBody>
    </xdr:sp>
    <xdr:clientData/>
  </xdr:twoCellAnchor>
  <xdr:twoCellAnchor>
    <xdr:from>
      <xdr:col>7</xdr:col>
      <xdr:colOff>40822</xdr:colOff>
      <xdr:row>31</xdr:row>
      <xdr:rowOff>47999</xdr:rowOff>
    </xdr:from>
    <xdr:to>
      <xdr:col>12</xdr:col>
      <xdr:colOff>481</xdr:colOff>
      <xdr:row>32</xdr:row>
      <xdr:rowOff>408953</xdr:rowOff>
    </xdr:to>
    <xdr:sp macro="" textlink="">
      <xdr:nvSpPr>
        <xdr:cNvPr id="17" name="正方形/長方形 16">
          <a:extLst>
            <a:ext uri="{FF2B5EF4-FFF2-40B4-BE49-F238E27FC236}">
              <a16:creationId xmlns:a16="http://schemas.microsoft.com/office/drawing/2014/main" id="{691A44A2-C573-4E48-B2BC-5A9B4720904B}"/>
            </a:ext>
          </a:extLst>
        </xdr:cNvPr>
        <xdr:cNvSpPr/>
      </xdr:nvSpPr>
      <xdr:spPr>
        <a:xfrm>
          <a:off x="5762172" y="12233649"/>
          <a:ext cx="4055409" cy="805454"/>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686788</xdr:colOff>
      <xdr:row>32</xdr:row>
      <xdr:rowOff>369006</xdr:rowOff>
    </xdr:from>
    <xdr:to>
      <xdr:col>9</xdr:col>
      <xdr:colOff>364293</xdr:colOff>
      <xdr:row>33</xdr:row>
      <xdr:rowOff>359807</xdr:rowOff>
    </xdr:to>
    <xdr:sp macro="" textlink="">
      <xdr:nvSpPr>
        <xdr:cNvPr id="18" name="楕円 17">
          <a:extLst>
            <a:ext uri="{FF2B5EF4-FFF2-40B4-BE49-F238E27FC236}">
              <a16:creationId xmlns:a16="http://schemas.microsoft.com/office/drawing/2014/main" id="{EA364623-FEC4-4876-A0C9-8EEA53E35829}"/>
            </a:ext>
          </a:extLst>
        </xdr:cNvPr>
        <xdr:cNvSpPr/>
      </xdr:nvSpPr>
      <xdr:spPr>
        <a:xfrm>
          <a:off x="7227288" y="12999156"/>
          <a:ext cx="496655" cy="435301"/>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ＭＳ Ｐゴシック" panose="020B0600070205080204" pitchFamily="50" charset="-128"/>
              <a:ea typeface="ＭＳ Ｐゴシック" panose="020B0600070205080204" pitchFamily="50" charset="-128"/>
            </a:rPr>
            <a:t>③</a:t>
          </a:r>
        </a:p>
      </xdr:txBody>
    </xdr:sp>
    <xdr:clientData/>
  </xdr:twoCellAnchor>
  <xdr:twoCellAnchor>
    <xdr:from>
      <xdr:col>2</xdr:col>
      <xdr:colOff>103885</xdr:colOff>
      <xdr:row>41</xdr:row>
      <xdr:rowOff>68037</xdr:rowOff>
    </xdr:from>
    <xdr:to>
      <xdr:col>13</xdr:col>
      <xdr:colOff>163286</xdr:colOff>
      <xdr:row>47</xdr:row>
      <xdr:rowOff>388258</xdr:rowOff>
    </xdr:to>
    <xdr:sp macro="" textlink="">
      <xdr:nvSpPr>
        <xdr:cNvPr id="19" name="線吹き出し 1 (枠付き) 17">
          <a:extLst>
            <a:ext uri="{FF2B5EF4-FFF2-40B4-BE49-F238E27FC236}">
              <a16:creationId xmlns:a16="http://schemas.microsoft.com/office/drawing/2014/main" id="{8DF844A4-49B8-48B0-BDE2-A84E0A482E64}"/>
            </a:ext>
          </a:extLst>
        </xdr:cNvPr>
        <xdr:cNvSpPr/>
      </xdr:nvSpPr>
      <xdr:spPr>
        <a:xfrm>
          <a:off x="1729485" y="15974787"/>
          <a:ext cx="9070051" cy="2771321"/>
        </a:xfrm>
        <a:prstGeom prst="borderCallout1">
          <a:avLst>
            <a:gd name="adj1" fmla="val 754"/>
            <a:gd name="adj2" fmla="val 99802"/>
            <a:gd name="adj3" fmla="val -675"/>
            <a:gd name="adj4" fmla="val 99758"/>
          </a:avLst>
        </a:prstGeom>
        <a:solidFill>
          <a:srgbClr val="FFEBEB"/>
        </a:solidFill>
        <a:ln w="38100" cap="flat" cmpd="sng" algn="ctr">
          <a:solidFill>
            <a:schemeClr val="tx1"/>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600" b="1" i="1" u="sng"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記入時の注意点</a:t>
          </a:r>
        </a:p>
        <a:p>
          <a:pPr algn="l">
            <a:spcAft>
              <a:spcPts val="0"/>
            </a:spcAft>
          </a:pPr>
          <a:r>
            <a:rPr lang="ja-JP" altLang="en-US" sz="1600" b="1" kern="100">
              <a:solidFill>
                <a:srgbClr val="FF00FF"/>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①</a:t>
          </a:r>
          <a:r>
            <a:rPr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追加（変更後）の入居者を同一の宿舎番号で申請する場合は、枝番号を記入すること</a:t>
          </a:r>
          <a:endParaRPr lang="en-US" altLang="ja-JP" sz="16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l">
            <a:spcAft>
              <a:spcPts val="0"/>
            </a:spcAft>
          </a:pPr>
          <a:r>
            <a:rPr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a:t>
          </a:r>
          <a:r>
            <a:rPr lang="ja-JP" altLang="en-US" sz="1600" b="1" u="none" kern="100">
              <a:solidFill>
                <a:sysClr val="windowText" lastClr="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変更前：</a:t>
          </a:r>
          <a:r>
            <a:rPr kumimoji="1" lang="en-US" altLang="ja-JP" sz="1600" b="1" u="none">
              <a:effectLst/>
              <a:latin typeface="ＭＳ Ｐゴシック" panose="020B0600070205080204" pitchFamily="50" charset="-128"/>
              <a:ea typeface="ＭＳ Ｐゴシック" panose="020B0600070205080204" pitchFamily="50" charset="-128"/>
              <a:cs typeface="+mn-cs"/>
            </a:rPr>
            <a:t>〔-</a:t>
          </a:r>
          <a:r>
            <a:rPr kumimoji="1" lang="ja-JP" altLang="en-US" sz="1600" b="1" u="none">
              <a:effectLst/>
              <a:latin typeface="ＭＳ Ｐゴシック" panose="020B0600070205080204" pitchFamily="50" charset="-128"/>
              <a:ea typeface="ＭＳ Ｐゴシック" panose="020B0600070205080204" pitchFamily="50" charset="-128"/>
              <a:cs typeface="+mn-cs"/>
            </a:rPr>
            <a:t>１</a:t>
          </a:r>
          <a:r>
            <a:rPr kumimoji="1" lang="en-US" altLang="ja-JP" sz="1600" b="1" u="none">
              <a:effectLst/>
              <a:latin typeface="ＭＳ Ｐゴシック" panose="020B0600070205080204" pitchFamily="50" charset="-128"/>
              <a:ea typeface="ＭＳ Ｐゴシック" panose="020B0600070205080204" pitchFamily="50" charset="-128"/>
              <a:cs typeface="+mn-cs"/>
            </a:rPr>
            <a:t>〕</a:t>
          </a:r>
          <a:r>
            <a:rPr kumimoji="1" lang="ja-JP" altLang="en-US" sz="1600" b="1">
              <a:effectLst/>
              <a:latin typeface="ＭＳ Ｐゴシック" panose="020B0600070205080204" pitchFamily="50" charset="-128"/>
              <a:ea typeface="ＭＳ Ｐゴシック" panose="020B0600070205080204" pitchFamily="50" charset="-128"/>
              <a:cs typeface="+mn-cs"/>
            </a:rPr>
            <a:t>　</a:t>
          </a:r>
          <a:r>
            <a:rPr kumimoji="1" lang="ja-JP" altLang="en-US" sz="1600" b="1" u="sng">
              <a:effectLst/>
              <a:latin typeface="ＭＳ Ｐゴシック" panose="020B0600070205080204" pitchFamily="50" charset="-128"/>
              <a:ea typeface="ＭＳ Ｐゴシック" panose="020B0600070205080204" pitchFamily="50" charset="-128"/>
              <a:cs typeface="+mn-cs"/>
            </a:rPr>
            <a:t>変更後：</a:t>
          </a:r>
          <a:r>
            <a:rPr kumimoji="1" lang="en-US" altLang="ja-JP" sz="1600" b="1" u="sng">
              <a:effectLst/>
              <a:latin typeface="ＭＳ Ｐゴシック" panose="020B0600070205080204" pitchFamily="50" charset="-128"/>
              <a:ea typeface="ＭＳ Ｐゴシック" panose="020B0600070205080204" pitchFamily="50" charset="-128"/>
              <a:cs typeface="+mn-cs"/>
            </a:rPr>
            <a:t>〔-</a:t>
          </a:r>
          <a:r>
            <a:rPr kumimoji="1" lang="ja-JP" altLang="en-US" sz="1600" b="1" u="sng">
              <a:effectLst/>
              <a:latin typeface="ＭＳ Ｐゴシック" panose="020B0600070205080204" pitchFamily="50" charset="-128"/>
              <a:ea typeface="ＭＳ Ｐゴシック" panose="020B0600070205080204" pitchFamily="50" charset="-128"/>
              <a:cs typeface="+mn-cs"/>
            </a:rPr>
            <a:t>２</a:t>
          </a:r>
          <a:r>
            <a:rPr kumimoji="1" lang="en-US" altLang="ja-JP" sz="1600" b="1" u="sng">
              <a:effectLst/>
              <a:latin typeface="ＭＳ Ｐゴシック" panose="020B0600070205080204" pitchFamily="50" charset="-128"/>
              <a:ea typeface="ＭＳ Ｐゴシック" panose="020B0600070205080204" pitchFamily="50" charset="-128"/>
              <a:cs typeface="+mn-cs"/>
            </a:rPr>
            <a:t>〕</a:t>
          </a:r>
          <a:r>
            <a:rPr kumimoji="1" lang="ja-JP" altLang="ja-JP" sz="1600" b="1" u="none">
              <a:effectLst/>
              <a:latin typeface="ＭＳ Ｐゴシック" panose="020B0600070205080204" pitchFamily="50" charset="-128"/>
              <a:ea typeface="ＭＳ Ｐゴシック" panose="020B0600070205080204" pitchFamily="50" charset="-128"/>
              <a:cs typeface="+mn-cs"/>
            </a:rPr>
            <a:t>　</a:t>
          </a:r>
          <a:r>
            <a:rPr kumimoji="1" lang="ja-JP" altLang="en-US" sz="1600" b="1">
              <a:effectLst/>
              <a:latin typeface="ＭＳ Ｐゴシック" panose="020B0600070205080204" pitchFamily="50" charset="-128"/>
              <a:ea typeface="ＭＳ Ｐゴシック" panose="020B0600070205080204" pitchFamily="50" charset="-128"/>
              <a:cs typeface="+mn-cs"/>
            </a:rPr>
            <a:t>）</a:t>
          </a:r>
          <a:endParaRPr kumimoji="1" lang="en-US" altLang="ja-JP" sz="1600" b="1">
            <a:effectLst/>
            <a:latin typeface="ＭＳ Ｐゴシック" panose="020B0600070205080204" pitchFamily="50" charset="-128"/>
            <a:ea typeface="ＭＳ Ｐゴシック" panose="020B0600070205080204" pitchFamily="50" charset="-128"/>
            <a:cs typeface="+mn-cs"/>
          </a:endParaRPr>
        </a:p>
        <a:p>
          <a:pPr algn="l">
            <a:spcAft>
              <a:spcPts val="0"/>
            </a:spcAft>
          </a:pPr>
          <a:r>
            <a:rPr kumimoji="1" lang="ja-JP" altLang="en-US" sz="1600" b="1" kern="100">
              <a:solidFill>
                <a:srgbClr val="FF00FF"/>
              </a:solidFill>
              <a:effectLst/>
              <a:latin typeface="ＭＳ Ｐゴシック" panose="020B0600070205080204" pitchFamily="50" charset="-128"/>
              <a:ea typeface="ＭＳ Ｐゴシック" panose="020B0600070205080204" pitchFamily="50" charset="-128"/>
              <a:cs typeface="+mn-cs"/>
            </a:rPr>
            <a:t>②</a:t>
          </a:r>
          <a:r>
            <a:rPr kumimoji="1"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宿舎・入居者が未定である場合には「未定」と記入</a:t>
          </a:r>
          <a:endParaRPr kumimoji="1" lang="en-US" altLang="ja-JP" sz="1600" b="1" kern="100">
            <a:solidFill>
              <a:srgbClr val="FF00FF"/>
            </a:solidFill>
            <a:effectLst/>
            <a:latin typeface="ＭＳ Ｐゴシック" panose="020B0600070205080204" pitchFamily="50" charset="-128"/>
            <a:ea typeface="ＭＳ Ｐゴシック" panose="020B0600070205080204" pitchFamily="50" charset="-128"/>
            <a:cs typeface="+mn-cs"/>
          </a:endParaRPr>
        </a:p>
        <a:p>
          <a:pPr algn="l">
            <a:spcAft>
              <a:spcPts val="0"/>
            </a:spcAft>
          </a:pPr>
          <a:r>
            <a:rPr kumimoji="1" lang="ja-JP" altLang="en-US" sz="1600" b="1" kern="100">
              <a:solidFill>
                <a:srgbClr val="FF00FF"/>
              </a:solidFill>
              <a:effectLst/>
              <a:latin typeface="ＭＳ Ｐゴシック" panose="020B0600070205080204" pitchFamily="50" charset="-128"/>
              <a:ea typeface="ＭＳ Ｐゴシック" panose="020B0600070205080204" pitchFamily="50" charset="-128"/>
              <a:cs typeface="+mn-cs"/>
            </a:rPr>
            <a:t>③</a:t>
          </a:r>
          <a:r>
            <a:rPr kumimoji="1"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助成期間開始日は変更前（</a:t>
          </a:r>
          <a:r>
            <a:rPr kumimoji="1" lang="en-US" altLang="ja-JP" sz="1600" b="1" kern="100">
              <a:solidFill>
                <a:sysClr val="windowText" lastClr="000000"/>
              </a:solidFill>
              <a:effectLst/>
              <a:latin typeface="ＭＳ Ｐゴシック" panose="020B0600070205080204" pitchFamily="50" charset="-128"/>
              <a:ea typeface="+mn-ea"/>
              <a:cs typeface="+mn-cs"/>
            </a:rPr>
            <a:t>-</a:t>
          </a:r>
          <a:r>
            <a:rPr kumimoji="1" lang="ja-JP" altLang="en-US"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１）の翌日以降の日となる（未定の場合は予定日を記入）</a:t>
          </a:r>
          <a:endParaRPr kumimoji="1" lang="en-US" altLang="ja-JP" sz="1600" b="1" kern="10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algn="l">
            <a:spcAft>
              <a:spcPts val="0"/>
            </a:spcAft>
          </a:pPr>
          <a:r>
            <a:rPr kumimoji="1" lang="ja-JP" altLang="en-US" sz="14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　　助成期間開始日：対象入居者の採用日（入職日）、賃貸借契約書の契約期間の開始日、住民票に記載されて</a:t>
          </a:r>
          <a:endParaRPr kumimoji="1" lang="en-US" altLang="ja-JP" sz="1400" b="1" kern="10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algn="l">
            <a:spcAft>
              <a:spcPts val="0"/>
            </a:spcAft>
          </a:pPr>
          <a:r>
            <a:rPr kumimoji="1" lang="ja-JP" altLang="en-US" sz="1400" b="1" kern="100">
              <a:solidFill>
                <a:sysClr val="windowText" lastClr="000000"/>
              </a:solidFill>
              <a:effectLst/>
              <a:latin typeface="ＭＳ Ｐゴシック" panose="020B0600070205080204" pitchFamily="50" charset="-128"/>
              <a:ea typeface="ＭＳ Ｐゴシック" panose="020B0600070205080204" pitchFamily="50" charset="-128"/>
              <a:cs typeface="+mn-cs"/>
            </a:rPr>
            <a:t>　　いる住定日（転入日、転居日等）の内、一番遅い日の翌月初日　（ただし、一番遅い日が１日の場合は当月初日）</a:t>
          </a:r>
          <a:endParaRPr kumimoji="1" lang="en-US" altLang="ja-JP" sz="1400" b="1" kern="10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algn="l">
            <a:spcAft>
              <a:spcPts val="0"/>
            </a:spcAft>
          </a:pPr>
          <a:r>
            <a:rPr kumimoji="0" lang="ja-JP" altLang="en-US" sz="1600" b="1" i="0" u="none" strike="noStrike" kern="100" cap="none" spc="0" normalizeH="0" baseline="0" noProof="0">
              <a:ln>
                <a:noFill/>
              </a:ln>
              <a:solidFill>
                <a:srgbClr val="FF00FF"/>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④</a:t>
          </a:r>
          <a:r>
            <a:rPr kumimoji="0" lang="ja-JP" altLang="en-US" sz="16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宿舎が確定していない場合は概算の賃料等を記入</a:t>
          </a:r>
          <a:endParaRPr kumimoji="0" lang="en-US" altLang="ja-JP" sz="16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l">
            <a:spcAft>
              <a:spcPts val="0"/>
            </a:spcAft>
          </a:pPr>
          <a:r>
            <a:rPr kumimoji="0" lang="ja-JP" altLang="en-US" sz="1600" b="1" i="0" u="none" strike="noStrike" kern="100" cap="none" spc="0" normalizeH="0" baseline="0" noProof="0">
              <a:ln>
                <a:noFill/>
              </a:ln>
              <a:solidFill>
                <a:srgbClr val="FF00FF"/>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⑤</a:t>
          </a:r>
          <a:r>
            <a:rPr kumimoji="0" lang="ja-JP" altLang="en-US" sz="1600" b="1"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当該年度に係る礼金または更新料が発生する場合は記入</a:t>
          </a:r>
          <a:endParaRPr kumimoji="0" lang="en-US" altLang="ja-JP" sz="1600" b="1" i="0" u="none" strike="noStrike" kern="1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l">
            <a:spcAft>
              <a:spcPts val="0"/>
            </a:spcAft>
          </a:pPr>
          <a:r>
            <a:rPr kumimoji="0" lang="en-US" altLang="ja-JP" sz="1600" b="1" i="0" u="sng" strike="noStrike" kern="1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a:t>
          </a:r>
          <a:r>
            <a:rPr kumimoji="0" lang="ja-JP" altLang="en-US" sz="1600" b="1" i="0" u="sng" strike="noStrike" kern="1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年度の途中で宿舎や入居者の変更がある場合、内容が未定であっても必ず本様式の作成が必要</a:t>
          </a:r>
          <a:endParaRPr kumimoji="0" lang="en-US" altLang="ja-JP" sz="1600" b="1" i="0" u="sng" strike="noStrike" kern="1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xdr:twoCellAnchor>
  <xdr:twoCellAnchor>
    <xdr:from>
      <xdr:col>5</xdr:col>
      <xdr:colOff>670105</xdr:colOff>
      <xdr:row>38</xdr:row>
      <xdr:rowOff>55843</xdr:rowOff>
    </xdr:from>
    <xdr:to>
      <xdr:col>6</xdr:col>
      <xdr:colOff>383095</xdr:colOff>
      <xdr:row>39</xdr:row>
      <xdr:rowOff>304380</xdr:rowOff>
    </xdr:to>
    <xdr:sp macro="" textlink="">
      <xdr:nvSpPr>
        <xdr:cNvPr id="20" name="楕円 19">
          <a:extLst>
            <a:ext uri="{FF2B5EF4-FFF2-40B4-BE49-F238E27FC236}">
              <a16:creationId xmlns:a16="http://schemas.microsoft.com/office/drawing/2014/main" id="{4EF71E19-4369-4D76-B70F-50BF623CA851}"/>
            </a:ext>
          </a:extLst>
        </xdr:cNvPr>
        <xdr:cNvSpPr/>
      </xdr:nvSpPr>
      <xdr:spPr>
        <a:xfrm>
          <a:off x="4753155" y="14825943"/>
          <a:ext cx="532140" cy="419987"/>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ＭＳ Ｐゴシック" panose="020B0600070205080204" pitchFamily="50" charset="-128"/>
              <a:ea typeface="ＭＳ Ｐゴシック" panose="020B0600070205080204" pitchFamily="50" charset="-128"/>
            </a:rPr>
            <a:t>④</a:t>
          </a:r>
        </a:p>
      </xdr:txBody>
    </xdr:sp>
    <xdr:clientData/>
  </xdr:twoCellAnchor>
  <xdr:twoCellAnchor>
    <xdr:from>
      <xdr:col>0</xdr:col>
      <xdr:colOff>64861</xdr:colOff>
      <xdr:row>38</xdr:row>
      <xdr:rowOff>0</xdr:rowOff>
    </xdr:from>
    <xdr:to>
      <xdr:col>14</xdr:col>
      <xdr:colOff>10690</xdr:colOff>
      <xdr:row>40</xdr:row>
      <xdr:rowOff>459468</xdr:rowOff>
    </xdr:to>
    <xdr:sp macro="" textlink="">
      <xdr:nvSpPr>
        <xdr:cNvPr id="21" name="正方形/長方形 20">
          <a:extLst>
            <a:ext uri="{FF2B5EF4-FFF2-40B4-BE49-F238E27FC236}">
              <a16:creationId xmlns:a16="http://schemas.microsoft.com/office/drawing/2014/main" id="{9FE68086-C24F-443D-A745-86CFA5FA82BF}"/>
            </a:ext>
          </a:extLst>
        </xdr:cNvPr>
        <xdr:cNvSpPr/>
      </xdr:nvSpPr>
      <xdr:spPr>
        <a:xfrm>
          <a:off x="64861" y="14770100"/>
          <a:ext cx="11401229" cy="1113518"/>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549329</xdr:colOff>
      <xdr:row>41</xdr:row>
      <xdr:rowOff>45893</xdr:rowOff>
    </xdr:from>
    <xdr:to>
      <xdr:col>1</xdr:col>
      <xdr:colOff>383716</xdr:colOff>
      <xdr:row>42</xdr:row>
      <xdr:rowOff>307957</xdr:rowOff>
    </xdr:to>
    <xdr:sp macro="" textlink="">
      <xdr:nvSpPr>
        <xdr:cNvPr id="22" name="楕円 21">
          <a:extLst>
            <a:ext uri="{FF2B5EF4-FFF2-40B4-BE49-F238E27FC236}">
              <a16:creationId xmlns:a16="http://schemas.microsoft.com/office/drawing/2014/main" id="{AAF89AF0-AC57-41A3-80F5-8561A8B5FBA9}"/>
            </a:ext>
          </a:extLst>
        </xdr:cNvPr>
        <xdr:cNvSpPr/>
      </xdr:nvSpPr>
      <xdr:spPr>
        <a:xfrm>
          <a:off x="549329" y="15952643"/>
          <a:ext cx="501137" cy="433514"/>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ＭＳ Ｐゴシック" panose="020B0600070205080204" pitchFamily="50" charset="-128"/>
              <a:ea typeface="ＭＳ Ｐゴシック" panose="020B0600070205080204" pitchFamily="50" charset="-128"/>
            </a:rPr>
            <a:t>⑤</a:t>
          </a:r>
        </a:p>
      </xdr:txBody>
    </xdr:sp>
    <xdr:clientData/>
  </xdr:twoCellAnchor>
  <xdr:twoCellAnchor>
    <xdr:from>
      <xdr:col>0</xdr:col>
      <xdr:colOff>81643</xdr:colOff>
      <xdr:row>41</xdr:row>
      <xdr:rowOff>0</xdr:rowOff>
    </xdr:from>
    <xdr:to>
      <xdr:col>2</xdr:col>
      <xdr:colOff>1</xdr:colOff>
      <xdr:row>42</xdr:row>
      <xdr:rowOff>334433</xdr:rowOff>
    </xdr:to>
    <xdr:sp macro="" textlink="">
      <xdr:nvSpPr>
        <xdr:cNvPr id="23" name="正方形/長方形 22">
          <a:extLst>
            <a:ext uri="{FF2B5EF4-FFF2-40B4-BE49-F238E27FC236}">
              <a16:creationId xmlns:a16="http://schemas.microsoft.com/office/drawing/2014/main" id="{4894C1DC-7424-45FA-8675-83E2406A6CFC}"/>
            </a:ext>
          </a:extLst>
        </xdr:cNvPr>
        <xdr:cNvSpPr/>
      </xdr:nvSpPr>
      <xdr:spPr>
        <a:xfrm>
          <a:off x="81643" y="15906750"/>
          <a:ext cx="1543958" cy="499533"/>
        </a:xfrm>
        <a:prstGeom prst="rect">
          <a:avLst/>
        </a:prstGeom>
        <a:noFill/>
        <a:ln w="53975">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437028</xdr:colOff>
      <xdr:row>24</xdr:row>
      <xdr:rowOff>17556</xdr:rowOff>
    </xdr:from>
    <xdr:to>
      <xdr:col>7</xdr:col>
      <xdr:colOff>437030</xdr:colOff>
      <xdr:row>25</xdr:row>
      <xdr:rowOff>342527</xdr:rowOff>
    </xdr:to>
    <xdr:sp macro="" textlink="">
      <xdr:nvSpPr>
        <xdr:cNvPr id="24" name="矢印: 下 23">
          <a:extLst>
            <a:ext uri="{FF2B5EF4-FFF2-40B4-BE49-F238E27FC236}">
              <a16:creationId xmlns:a16="http://schemas.microsoft.com/office/drawing/2014/main" id="{EA81EBA3-7B8D-4474-8369-25A7407B478E}"/>
            </a:ext>
          </a:extLst>
        </xdr:cNvPr>
        <xdr:cNvSpPr/>
      </xdr:nvSpPr>
      <xdr:spPr>
        <a:xfrm>
          <a:off x="4520078" y="9460006"/>
          <a:ext cx="1638302" cy="744071"/>
        </a:xfrm>
        <a:prstGeom prst="downArrow">
          <a:avLst>
            <a:gd name="adj1" fmla="val 50000"/>
            <a:gd name="adj2" fmla="val 62121"/>
          </a:avLst>
        </a:prstGeom>
        <a:solidFill>
          <a:srgbClr val="B5FDB8"/>
        </a:solidFill>
        <a:ln>
          <a:solidFill>
            <a:srgbClr val="00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456775</xdr:colOff>
      <xdr:row>9</xdr:row>
      <xdr:rowOff>47489</xdr:rowOff>
    </xdr:from>
    <xdr:to>
      <xdr:col>4</xdr:col>
      <xdr:colOff>19745</xdr:colOff>
      <xdr:row>10</xdr:row>
      <xdr:rowOff>125930</xdr:rowOff>
    </xdr:to>
    <xdr:sp macro="" textlink="">
      <xdr:nvSpPr>
        <xdr:cNvPr id="25" name="テキスト ボックス 24">
          <a:extLst>
            <a:ext uri="{FF2B5EF4-FFF2-40B4-BE49-F238E27FC236}">
              <a16:creationId xmlns:a16="http://schemas.microsoft.com/office/drawing/2014/main" id="{107BD109-7E1A-4471-A6CF-BD67D9794E68}"/>
            </a:ext>
          </a:extLst>
        </xdr:cNvPr>
        <xdr:cNvSpPr txBox="1"/>
      </xdr:nvSpPr>
      <xdr:spPr>
        <a:xfrm>
          <a:off x="2901525" y="3863839"/>
          <a:ext cx="382120" cy="5229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0099FF"/>
              </a:solidFill>
            </a:rPr>
            <a:t>☆</a:t>
          </a:r>
        </a:p>
      </xdr:txBody>
    </xdr:sp>
    <xdr:clientData/>
  </xdr:twoCellAnchor>
  <xdr:twoCellAnchor>
    <xdr:from>
      <xdr:col>3</xdr:col>
      <xdr:colOff>423157</xdr:colOff>
      <xdr:row>35</xdr:row>
      <xdr:rowOff>32149</xdr:rowOff>
    </xdr:from>
    <xdr:to>
      <xdr:col>3</xdr:col>
      <xdr:colOff>810026</xdr:colOff>
      <xdr:row>36</xdr:row>
      <xdr:rowOff>110591</xdr:rowOff>
    </xdr:to>
    <xdr:sp macro="" textlink="">
      <xdr:nvSpPr>
        <xdr:cNvPr id="26" name="テキスト ボックス 25">
          <a:extLst>
            <a:ext uri="{FF2B5EF4-FFF2-40B4-BE49-F238E27FC236}">
              <a16:creationId xmlns:a16="http://schemas.microsoft.com/office/drawing/2014/main" id="{517AE57B-A7A3-4EF4-BD14-D70D447E031D}"/>
            </a:ext>
          </a:extLst>
        </xdr:cNvPr>
        <xdr:cNvSpPr txBox="1"/>
      </xdr:nvSpPr>
      <xdr:spPr>
        <a:xfrm>
          <a:off x="2867907" y="13995799"/>
          <a:ext cx="386869" cy="5229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9900FF"/>
              </a:solidFill>
            </a:rPr>
            <a:t>★</a:t>
          </a:r>
        </a:p>
      </xdr:txBody>
    </xdr:sp>
    <xdr:clientData/>
  </xdr:twoCellAnchor>
  <xdr:twoCellAnchor>
    <xdr:from>
      <xdr:col>13</xdr:col>
      <xdr:colOff>712321</xdr:colOff>
      <xdr:row>2</xdr:row>
      <xdr:rowOff>130442</xdr:rowOff>
    </xdr:from>
    <xdr:to>
      <xdr:col>14</xdr:col>
      <xdr:colOff>370215</xdr:colOff>
      <xdr:row>3</xdr:row>
      <xdr:rowOff>321205</xdr:rowOff>
    </xdr:to>
    <xdr:sp macro="" textlink="">
      <xdr:nvSpPr>
        <xdr:cNvPr id="27" name="楕円 26">
          <a:extLst>
            <a:ext uri="{FF2B5EF4-FFF2-40B4-BE49-F238E27FC236}">
              <a16:creationId xmlns:a16="http://schemas.microsoft.com/office/drawing/2014/main" id="{A62B882F-DFAE-4FD7-BFC9-C6C55E137133}"/>
            </a:ext>
          </a:extLst>
        </xdr:cNvPr>
        <xdr:cNvSpPr/>
      </xdr:nvSpPr>
      <xdr:spPr>
        <a:xfrm>
          <a:off x="11348571" y="1248042"/>
          <a:ext cx="477044" cy="438413"/>
        </a:xfrm>
        <a:prstGeom prst="ellipse">
          <a:avLst/>
        </a:prstGeom>
        <a:noFill/>
        <a:ln w="25400">
          <a:solidFill>
            <a:schemeClr val="bg1">
              <a:alpha val="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FF"/>
              </a:solidFill>
              <a:latin typeface="ＭＳ Ｐゴシック" panose="020B0600070205080204" pitchFamily="50" charset="-128"/>
              <a:ea typeface="ＭＳ Ｐゴシック" panose="020B0600070205080204" pitchFamily="50" charset="-128"/>
            </a:rPr>
            <a:t>①</a:t>
          </a:r>
        </a:p>
      </xdr:txBody>
    </xdr:sp>
    <xdr:clientData/>
  </xdr:twoCellAnchor>
  <xdr:oneCellAnchor>
    <xdr:from>
      <xdr:col>2</xdr:col>
      <xdr:colOff>408266</xdr:colOff>
      <xdr:row>25</xdr:row>
      <xdr:rowOff>343405</xdr:rowOff>
    </xdr:from>
    <xdr:ext cx="6595410" cy="425822"/>
    <xdr:sp macro="" textlink="">
      <xdr:nvSpPr>
        <xdr:cNvPr id="28" name="正方形/長方形 27">
          <a:extLst>
            <a:ext uri="{FF2B5EF4-FFF2-40B4-BE49-F238E27FC236}">
              <a16:creationId xmlns:a16="http://schemas.microsoft.com/office/drawing/2014/main" id="{3F629C2C-910F-4300-B028-31313D9DC03A}"/>
            </a:ext>
          </a:extLst>
        </xdr:cNvPr>
        <xdr:cNvSpPr/>
      </xdr:nvSpPr>
      <xdr:spPr>
        <a:xfrm>
          <a:off x="2033866" y="10204955"/>
          <a:ext cx="6595410" cy="425822"/>
        </a:xfrm>
        <a:prstGeom prst="rect">
          <a:avLst/>
        </a:prstGeom>
        <a:solidFill>
          <a:srgbClr val="EAF4E4"/>
        </a:solidFill>
      </xdr:spPr>
      <xdr:txBody>
        <a:bodyPr wrap="square" lIns="91440" tIns="45720" rIns="91440" bIns="45720">
          <a:spAutoFit/>
        </a:bodyPr>
        <a:lstStyle/>
        <a:p>
          <a:pPr algn="ctr"/>
          <a:r>
            <a:rPr lang="ja-JP" altLang="en-US" sz="2000" b="0" u="sng" cap="none" spc="0">
              <a:ln w="0"/>
              <a:solidFill>
                <a:srgbClr val="00B050"/>
              </a:solidFill>
              <a:effectLst>
                <a:outerShdw blurRad="38100" dist="19050" dir="2700000" algn="tl" rotWithShape="0">
                  <a:schemeClr val="dk1">
                    <a:alpha val="40000"/>
                  </a:schemeClr>
                </a:outerShdw>
              </a:effectLst>
              <a:latin typeface="HGP創英角ｺﾞｼｯｸUB" panose="020B0900000000000000" pitchFamily="50" charset="-128"/>
              <a:ea typeface="HGP創英角ｺﾞｼｯｸUB" panose="020B0900000000000000" pitchFamily="50" charset="-128"/>
            </a:rPr>
            <a:t>事業計画時に宿舎・入居者未定</a:t>
          </a:r>
          <a:endParaRPr lang="en-US" altLang="ja-JP" sz="2000" b="0" u="sng" cap="none" spc="0">
            <a:ln w="0"/>
            <a:solidFill>
              <a:srgbClr val="00B050"/>
            </a:solidFill>
            <a:effectLst>
              <a:outerShdw blurRad="38100" dist="19050" dir="2700000" algn="tl" rotWithShape="0">
                <a:schemeClr val="dk1">
                  <a:alpha val="40000"/>
                </a:schemeClr>
              </a:outerShdw>
            </a:effectLst>
            <a:latin typeface="HGP創英角ｺﾞｼｯｸUB" panose="020B0900000000000000" pitchFamily="50" charset="-128"/>
            <a:ea typeface="HGP創英角ｺﾞｼｯｸUB" panose="020B0900000000000000" pitchFamily="50" charset="-128"/>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4</xdr:col>
      <xdr:colOff>208246</xdr:colOff>
      <xdr:row>0</xdr:row>
      <xdr:rowOff>114298</xdr:rowOff>
    </xdr:from>
    <xdr:to>
      <xdr:col>6</xdr:col>
      <xdr:colOff>323478</xdr:colOff>
      <xdr:row>0</xdr:row>
      <xdr:rowOff>774699</xdr:rowOff>
    </xdr:to>
    <xdr:sp macro="" textlink="">
      <xdr:nvSpPr>
        <xdr:cNvPr id="2" name="角丸四角形 19">
          <a:extLst>
            <a:ext uri="{FF2B5EF4-FFF2-40B4-BE49-F238E27FC236}">
              <a16:creationId xmlns:a16="http://schemas.microsoft.com/office/drawing/2014/main" id="{39353839-C33C-48F9-8685-DCEA56D9F021}"/>
            </a:ext>
          </a:extLst>
        </xdr:cNvPr>
        <xdr:cNvSpPr/>
      </xdr:nvSpPr>
      <xdr:spPr>
        <a:xfrm>
          <a:off x="3472146" y="114298"/>
          <a:ext cx="1753532" cy="660401"/>
        </a:xfrm>
        <a:prstGeom prst="roundRect">
          <a:avLst/>
        </a:prstGeom>
        <a:noFill/>
        <a:ln w="31750">
          <a:solidFill>
            <a:srgbClr val="C00000"/>
          </a:solidFill>
        </a:ln>
      </xdr:spPr>
      <xdr:style>
        <a:lnRef idx="1">
          <a:schemeClr val="accent4"/>
        </a:lnRef>
        <a:fillRef idx="2">
          <a:schemeClr val="accent4"/>
        </a:fillRef>
        <a:effectRef idx="1">
          <a:schemeClr val="accent4"/>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参考</a:t>
          </a:r>
          <a:r>
            <a:rPr lang="en-US" altLang="ja-JP"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A</a:t>
          </a:r>
        </a:p>
      </xdr:txBody>
    </xdr:sp>
    <xdr:clientData/>
  </xdr:twoCellAnchor>
  <xdr:twoCellAnchor>
    <xdr:from>
      <xdr:col>0</xdr:col>
      <xdr:colOff>141942</xdr:colOff>
      <xdr:row>28</xdr:row>
      <xdr:rowOff>56031</xdr:rowOff>
    </xdr:from>
    <xdr:to>
      <xdr:col>14</xdr:col>
      <xdr:colOff>627530</xdr:colOff>
      <xdr:row>36</xdr:row>
      <xdr:rowOff>100853</xdr:rowOff>
    </xdr:to>
    <xdr:sp macro="" textlink="">
      <xdr:nvSpPr>
        <xdr:cNvPr id="3" name="正方形/長方形 2">
          <a:extLst>
            <a:ext uri="{FF2B5EF4-FFF2-40B4-BE49-F238E27FC236}">
              <a16:creationId xmlns:a16="http://schemas.microsoft.com/office/drawing/2014/main" id="{694AA45A-D520-49E8-8D33-0534FA31F8A9}"/>
            </a:ext>
          </a:extLst>
        </xdr:cNvPr>
        <xdr:cNvSpPr/>
      </xdr:nvSpPr>
      <xdr:spPr>
        <a:xfrm>
          <a:off x="141942" y="10787531"/>
          <a:ext cx="11940988" cy="2153022"/>
        </a:xfrm>
        <a:prstGeom prst="rect">
          <a:avLst/>
        </a:prstGeom>
        <a:solidFill>
          <a:srgbClr val="FFEBEB"/>
        </a:solidFill>
        <a:ln w="38100">
          <a:solidFill>
            <a:schemeClr val="accent2">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lIns="252000" rIns="36000" rtlCol="0" anchor="ctr"/>
        <a:lstStyle/>
        <a:p>
          <a:pPr algn="l"/>
          <a:r>
            <a:rPr kumimoji="1" lang="ja-JP" altLang="en-US" sz="1800" b="1" u="none">
              <a:solidFill>
                <a:sysClr val="windowText" lastClr="000000"/>
              </a:solidFill>
              <a:latin typeface="ＭＳ Ｐゴシック" panose="020B0600070205080204" pitchFamily="50" charset="-128"/>
              <a:ea typeface="ＭＳ Ｐゴシック" panose="020B0600070205080204" pitchFamily="50" charset="-128"/>
            </a:rPr>
            <a:t>事業計画時、　宿舎・入居者が「未定」の場合は本様式（ア・様式１－３</a:t>
          </a:r>
          <a:r>
            <a:rPr kumimoji="1" lang="en-US" altLang="ja-JP" sz="1800" b="1" u="none">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800" b="1" u="none">
              <a:solidFill>
                <a:sysClr val="windowText" lastClr="000000"/>
              </a:solidFill>
              <a:latin typeface="ＭＳ Ｐゴシック" panose="020B0600070205080204" pitchFamily="50" charset="-128"/>
              <a:ea typeface="ＭＳ Ｐゴシック" panose="020B0600070205080204" pitchFamily="50" charset="-128"/>
            </a:rPr>
            <a:t>及び経費払込照合表は</a:t>
          </a:r>
          <a:r>
            <a:rPr kumimoji="1" lang="ja-JP" altLang="en-US" sz="1800" b="1" u="none">
              <a:solidFill>
                <a:srgbClr val="FF0000"/>
              </a:solidFill>
              <a:latin typeface="ＭＳ Ｐゴシック" panose="020B0600070205080204" pitchFamily="50" charset="-128"/>
              <a:ea typeface="ＭＳ Ｐゴシック" panose="020B0600070205080204" pitchFamily="50" charset="-128"/>
            </a:rPr>
            <a:t>提出不要</a:t>
          </a:r>
          <a:endParaRPr kumimoji="0" lang="en-US" altLang="ja-JP" sz="1800" b="1" i="0" u="none" strike="noStrike">
            <a:solidFill>
              <a:srgbClr val="FF0000"/>
            </a:solidFill>
            <a:effectLst/>
            <a:latin typeface="ＭＳ Ｐゴシック" panose="020B0600070205080204" pitchFamily="50" charset="-128"/>
            <a:ea typeface="ＭＳ Ｐゴシック" panose="020B0600070205080204" pitchFamily="50" charset="-128"/>
            <a:cs typeface="+mn-cs"/>
          </a:endParaRPr>
        </a:p>
        <a:p>
          <a:pPr algn="l"/>
          <a:endParaRPr kumimoji="1" lang="en-US" altLang="ja-JP" sz="1800" b="1"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800" b="1" u="none">
              <a:solidFill>
                <a:sysClr val="windowText" lastClr="000000"/>
              </a:solidFill>
              <a:latin typeface="ＭＳ Ｐゴシック" panose="020B0600070205080204" pitchFamily="50" charset="-128"/>
              <a:ea typeface="ＭＳ Ｐゴシック" panose="020B0600070205080204" pitchFamily="50" charset="-128"/>
            </a:rPr>
            <a:t>ただし、年度の途中で宿舎や入居者の変更がある場合（</a:t>
          </a:r>
          <a:r>
            <a:rPr kumimoji="1" lang="ja-JP" altLang="en-US" sz="18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記入例⑦のケース等）は、変更後の</a:t>
          </a:r>
          <a:r>
            <a:rPr kumimoji="1" lang="ja-JP" altLang="en-US" sz="1800" b="1" u="none">
              <a:solidFill>
                <a:sysClr val="windowText" lastClr="000000"/>
              </a:solidFill>
              <a:latin typeface="ＭＳ Ｐゴシック" panose="020B0600070205080204" pitchFamily="50" charset="-128"/>
              <a:ea typeface="ＭＳ Ｐゴシック" panose="020B0600070205080204" pitchFamily="50" charset="-128"/>
            </a:rPr>
            <a:t>内容が未定でも要提出</a:t>
          </a:r>
          <a:endParaRPr kumimoji="1" lang="en-US" altLang="ja-JP" sz="1800" b="1"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en-US" altLang="ja-JP" sz="1800" b="1" u="sng">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800" b="1" u="sng">
              <a:solidFill>
                <a:sysClr val="windowText" lastClr="000000"/>
              </a:solidFill>
              <a:latin typeface="ＭＳ Ｐゴシック" panose="020B0600070205080204" pitchFamily="50" charset="-128"/>
              <a:ea typeface="ＭＳ Ｐゴシック" panose="020B0600070205080204" pitchFamily="50" charset="-128"/>
            </a:rPr>
            <a:t>年度途中の申請区分変更がある場合についても、宿舎・入居者が「未定」でも「様式</a:t>
          </a:r>
          <a:r>
            <a:rPr kumimoji="1" lang="en-US" altLang="ja-JP" sz="1800" b="1" u="sng">
              <a:solidFill>
                <a:sysClr val="windowText" lastClr="000000"/>
              </a:solidFill>
              <a:latin typeface="ＭＳ Ｐゴシック" panose="020B0600070205080204" pitchFamily="50" charset="-128"/>
              <a:ea typeface="ＭＳ Ｐゴシック" panose="020B0600070205080204" pitchFamily="50" charset="-128"/>
            </a:rPr>
            <a:t>1-4</a:t>
          </a:r>
          <a:r>
            <a:rPr kumimoji="1" lang="ja-JP" altLang="en-US" sz="1800" b="1" u="sng">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ja-JP" sz="1800" b="1" u="sng">
              <a:solidFill>
                <a:sysClr val="windowText" lastClr="000000"/>
              </a:solidFill>
              <a:latin typeface="ＭＳ Ｐゴシック" panose="020B0600070205080204" pitchFamily="50" charset="-128"/>
              <a:ea typeface="ＭＳ Ｐゴシック" panose="020B0600070205080204" pitchFamily="50" charset="-128"/>
              <a:cs typeface="+mn-cs"/>
            </a:rPr>
            <a:t>記入例</a:t>
          </a:r>
          <a:r>
            <a:rPr kumimoji="1" lang="ja-JP" altLang="en-US" sz="1800" b="1" u="sng">
              <a:solidFill>
                <a:sysClr val="windowText" lastClr="000000"/>
              </a:solidFill>
              <a:latin typeface="ＭＳ Ｐゴシック" panose="020B0600070205080204" pitchFamily="50" charset="-128"/>
              <a:ea typeface="ＭＳ Ｐゴシック" panose="020B0600070205080204" pitchFamily="50" charset="-128"/>
              <a:cs typeface="+mn-cs"/>
            </a:rPr>
            <a:t>⑳</a:t>
          </a:r>
          <a:r>
            <a:rPr kumimoji="1" lang="en-US" altLang="ja-JP" sz="1800" b="1" u="sng">
              <a:solidFill>
                <a:sysClr val="windowText" lastClr="000000"/>
              </a:solidFill>
              <a:latin typeface="ＭＳ Ｐゴシック" panose="020B0600070205080204" pitchFamily="50" charset="-128"/>
              <a:ea typeface="ＭＳ Ｐゴシック" panose="020B0600070205080204" pitchFamily="50" charset="-128"/>
              <a:cs typeface="+mn-cs"/>
            </a:rPr>
            <a:t>-2</a:t>
          </a:r>
          <a:r>
            <a:rPr kumimoji="1" lang="ja-JP" altLang="en-US" sz="1800" b="1" u="sng">
              <a:solidFill>
                <a:sysClr val="windowText" lastClr="000000"/>
              </a:solidFill>
              <a:latin typeface="ＭＳ Ｐゴシック" panose="020B0600070205080204" pitchFamily="50" charset="-128"/>
              <a:ea typeface="ＭＳ Ｐゴシック" panose="020B0600070205080204" pitchFamily="50" charset="-128"/>
            </a:rPr>
            <a:t>）要提出</a:t>
          </a:r>
          <a:endParaRPr kumimoji="0" lang="en-US" altLang="ja-JP" sz="1800" b="1" i="0" u="sng" strike="noStrike">
            <a:solidFill>
              <a:sysClr val="windowText" lastClr="000000"/>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246530</xdr:colOff>
      <xdr:row>0</xdr:row>
      <xdr:rowOff>112059</xdr:rowOff>
    </xdr:from>
    <xdr:to>
      <xdr:col>6</xdr:col>
      <xdr:colOff>649943</xdr:colOff>
      <xdr:row>1</xdr:row>
      <xdr:rowOff>22412</xdr:rowOff>
    </xdr:to>
    <xdr:sp macro="" textlink="">
      <xdr:nvSpPr>
        <xdr:cNvPr id="2" name="角丸四角形 19">
          <a:extLst>
            <a:ext uri="{FF2B5EF4-FFF2-40B4-BE49-F238E27FC236}">
              <a16:creationId xmlns:a16="http://schemas.microsoft.com/office/drawing/2014/main" id="{5D9B0EC7-116B-47B3-B8BC-C5708D2D8B27}"/>
            </a:ext>
          </a:extLst>
        </xdr:cNvPr>
        <xdr:cNvSpPr/>
      </xdr:nvSpPr>
      <xdr:spPr>
        <a:xfrm>
          <a:off x="3510430" y="112059"/>
          <a:ext cx="2041713" cy="621553"/>
        </a:xfrm>
        <a:prstGeom prst="roundRect">
          <a:avLst/>
        </a:prstGeom>
        <a:noFill/>
        <a:ln w="31750">
          <a:solidFill>
            <a:srgbClr val="C00000"/>
          </a:solidFill>
        </a:ln>
      </xdr:spPr>
      <xdr:style>
        <a:lnRef idx="1">
          <a:schemeClr val="accent4"/>
        </a:lnRef>
        <a:fillRef idx="2">
          <a:schemeClr val="accent4"/>
        </a:fillRef>
        <a:effectRef idx="1">
          <a:schemeClr val="accent4"/>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ja-JP"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記入例</a:t>
          </a:r>
          <a:r>
            <a:rPr lang="ja-JP" altLang="en-US"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 </a:t>
          </a:r>
          <a:r>
            <a:rPr lang="ja-JP" altLang="en-US" sz="2400" b="1" kern="100">
              <a:ln>
                <a:noFill/>
              </a:ln>
              <a:solidFill>
                <a:srgbClr val="000000"/>
              </a:solidFill>
              <a:effectLst>
                <a:outerShdw blurRad="38100" dist="19050" dir="2700000" algn="tl">
                  <a:schemeClr val="dk1">
                    <a:alpha val="40000"/>
                  </a:schemeClr>
                </a:outerShdw>
              </a:effectLst>
              <a:latin typeface="HG丸ｺﾞｼｯｸM-PRO" panose="020F0600000000000000" pitchFamily="50" charset="-128"/>
              <a:ea typeface="HG丸ｺﾞｼｯｸM-PRO" panose="020F0600000000000000" pitchFamily="50" charset="-128"/>
              <a:cs typeface="Times New Roman" panose="02020603050405020304" pitchFamily="18" charset="0"/>
            </a:rPr>
            <a:t>⑪</a:t>
          </a:r>
          <a:r>
            <a:rPr lang="ja-JP" altLang="en-US"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rPr>
            <a:t>　</a:t>
          </a:r>
          <a:endParaRPr lang="en-US" altLang="ja-JP" sz="2400" kern="100">
            <a:ln>
              <a:noFill/>
            </a:ln>
            <a:solidFill>
              <a:srgbClr val="000000"/>
            </a:solidFill>
            <a:effectLst>
              <a:outerShdw blurRad="38100" dist="19050" dir="2700000" algn="tl">
                <a:schemeClr val="dk1">
                  <a:alpha val="40000"/>
                </a:schemeClr>
              </a:outerShdw>
            </a:effectLst>
            <a:ea typeface="HGP創英角ﾎﾟｯﾌﾟ体" panose="040B0A00000000000000" pitchFamily="50" charset="-128"/>
            <a:cs typeface="Times New Roman" panose="02020603050405020304" pitchFamily="18" charset="0"/>
          </a:endParaRPr>
        </a:p>
      </xdr:txBody>
    </xdr:sp>
    <xdr:clientData/>
  </xdr:twoCellAnchor>
  <xdr:twoCellAnchor>
    <xdr:from>
      <xdr:col>3</xdr:col>
      <xdr:colOff>0</xdr:colOff>
      <xdr:row>9</xdr:row>
      <xdr:rowOff>0</xdr:rowOff>
    </xdr:from>
    <xdr:to>
      <xdr:col>4</xdr:col>
      <xdr:colOff>864720</xdr:colOff>
      <xdr:row>9</xdr:row>
      <xdr:rowOff>432235</xdr:rowOff>
    </xdr:to>
    <xdr:sp macro="" textlink="">
      <xdr:nvSpPr>
        <xdr:cNvPr id="3" name="正方形/長方形 2">
          <a:extLst>
            <a:ext uri="{FF2B5EF4-FFF2-40B4-BE49-F238E27FC236}">
              <a16:creationId xmlns:a16="http://schemas.microsoft.com/office/drawing/2014/main" id="{F91BB580-CCE3-45CD-9120-CCB52B5496DC}"/>
            </a:ext>
          </a:extLst>
        </xdr:cNvPr>
        <xdr:cNvSpPr/>
      </xdr:nvSpPr>
      <xdr:spPr>
        <a:xfrm>
          <a:off x="2444750" y="3816350"/>
          <a:ext cx="1639420" cy="432235"/>
        </a:xfrm>
        <a:prstGeom prst="rect">
          <a:avLst/>
        </a:prstGeom>
        <a:noFill/>
        <a:ln w="47625">
          <a:solidFill>
            <a:srgbClr val="00808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56030</xdr:colOff>
      <xdr:row>35</xdr:row>
      <xdr:rowOff>0</xdr:rowOff>
    </xdr:from>
    <xdr:to>
      <xdr:col>5</xdr:col>
      <xdr:colOff>35485</xdr:colOff>
      <xdr:row>35</xdr:row>
      <xdr:rowOff>432235</xdr:rowOff>
    </xdr:to>
    <xdr:sp macro="" textlink="">
      <xdr:nvSpPr>
        <xdr:cNvPr id="4" name="正方形/長方形 3">
          <a:extLst>
            <a:ext uri="{FF2B5EF4-FFF2-40B4-BE49-F238E27FC236}">
              <a16:creationId xmlns:a16="http://schemas.microsoft.com/office/drawing/2014/main" id="{9927A5AD-FF4A-4EE7-B8F3-1E9F4301CEF2}"/>
            </a:ext>
          </a:extLst>
        </xdr:cNvPr>
        <xdr:cNvSpPr/>
      </xdr:nvSpPr>
      <xdr:spPr>
        <a:xfrm>
          <a:off x="2500780" y="14147800"/>
          <a:ext cx="1617755" cy="432235"/>
        </a:xfrm>
        <a:prstGeom prst="rect">
          <a:avLst/>
        </a:prstGeom>
        <a:noFill/>
        <a:ln w="47625">
          <a:solidFill>
            <a:srgbClr val="008080"/>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873435</xdr:colOff>
      <xdr:row>31</xdr:row>
      <xdr:rowOff>31750</xdr:rowOff>
    </xdr:from>
    <xdr:to>
      <xdr:col>14</xdr:col>
      <xdr:colOff>824254</xdr:colOff>
      <xdr:row>35</xdr:row>
      <xdr:rowOff>11206</xdr:rowOff>
    </xdr:to>
    <xdr:sp macro="" textlink="">
      <xdr:nvSpPr>
        <xdr:cNvPr id="5" name="正方形/長方形 4">
          <a:extLst>
            <a:ext uri="{FF2B5EF4-FFF2-40B4-BE49-F238E27FC236}">
              <a16:creationId xmlns:a16="http://schemas.microsoft.com/office/drawing/2014/main" id="{3976E68F-B3AB-4ED0-B948-D45180172B8C}"/>
            </a:ext>
          </a:extLst>
        </xdr:cNvPr>
        <xdr:cNvSpPr/>
      </xdr:nvSpPr>
      <xdr:spPr>
        <a:xfrm>
          <a:off x="7356785" y="12401550"/>
          <a:ext cx="4916519" cy="1757456"/>
        </a:xfrm>
        <a:prstGeom prst="rect">
          <a:avLst/>
        </a:prstGeom>
        <a:noFill/>
        <a:ln w="53975" cmpd="thickThin">
          <a:solidFill>
            <a:srgbClr val="0000CC"/>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56030</xdr:colOff>
      <xdr:row>32</xdr:row>
      <xdr:rowOff>0</xdr:rowOff>
    </xdr:from>
    <xdr:to>
      <xdr:col>5</xdr:col>
      <xdr:colOff>17432</xdr:colOff>
      <xdr:row>33</xdr:row>
      <xdr:rowOff>0</xdr:rowOff>
    </xdr:to>
    <xdr:sp macro="" textlink="">
      <xdr:nvSpPr>
        <xdr:cNvPr id="6" name="正方形/長方形 5">
          <a:extLst>
            <a:ext uri="{FF2B5EF4-FFF2-40B4-BE49-F238E27FC236}">
              <a16:creationId xmlns:a16="http://schemas.microsoft.com/office/drawing/2014/main" id="{CF5C5171-FCCB-44D0-9A32-570071500830}"/>
            </a:ext>
          </a:extLst>
        </xdr:cNvPr>
        <xdr:cNvSpPr/>
      </xdr:nvSpPr>
      <xdr:spPr>
        <a:xfrm flipV="1">
          <a:off x="3319930" y="12814300"/>
          <a:ext cx="780552" cy="444500"/>
        </a:xfrm>
        <a:prstGeom prst="rect">
          <a:avLst/>
        </a:prstGeom>
        <a:noFill/>
        <a:ln w="53975" cmpd="thickThin">
          <a:solidFill>
            <a:srgbClr val="0000CC"/>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874058</xdr:colOff>
      <xdr:row>39</xdr:row>
      <xdr:rowOff>10583</xdr:rowOff>
    </xdr:from>
    <xdr:to>
      <xdr:col>13</xdr:col>
      <xdr:colOff>878417</xdr:colOff>
      <xdr:row>40</xdr:row>
      <xdr:rowOff>476250</xdr:rowOff>
    </xdr:to>
    <xdr:sp macro="" textlink="">
      <xdr:nvSpPr>
        <xdr:cNvPr id="7" name="正方形/長方形 6">
          <a:extLst>
            <a:ext uri="{FF2B5EF4-FFF2-40B4-BE49-F238E27FC236}">
              <a16:creationId xmlns:a16="http://schemas.microsoft.com/office/drawing/2014/main" id="{D69C91F1-E2FA-4F7B-8718-C4FE2867E18F}"/>
            </a:ext>
          </a:extLst>
        </xdr:cNvPr>
        <xdr:cNvSpPr/>
      </xdr:nvSpPr>
      <xdr:spPr>
        <a:xfrm>
          <a:off x="4899958" y="15136283"/>
          <a:ext cx="6557559" cy="948267"/>
        </a:xfrm>
        <a:prstGeom prst="rect">
          <a:avLst/>
        </a:prstGeom>
        <a:noFill/>
        <a:ln w="53975" cmpd="thickThin">
          <a:solidFill>
            <a:srgbClr val="0000CC"/>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0</xdr:colOff>
      <xdr:row>42</xdr:row>
      <xdr:rowOff>0</xdr:rowOff>
    </xdr:from>
    <xdr:to>
      <xdr:col>1</xdr:col>
      <xdr:colOff>1037167</xdr:colOff>
      <xdr:row>43</xdr:row>
      <xdr:rowOff>11206</xdr:rowOff>
    </xdr:to>
    <xdr:sp macro="" textlink="">
      <xdr:nvSpPr>
        <xdr:cNvPr id="8" name="正方形/長方形 7">
          <a:extLst>
            <a:ext uri="{FF2B5EF4-FFF2-40B4-BE49-F238E27FC236}">
              <a16:creationId xmlns:a16="http://schemas.microsoft.com/office/drawing/2014/main" id="{58C4476C-BEC7-47C9-AA69-44A664D9A786}"/>
            </a:ext>
          </a:extLst>
        </xdr:cNvPr>
        <xdr:cNvSpPr/>
      </xdr:nvSpPr>
      <xdr:spPr>
        <a:xfrm>
          <a:off x="666750" y="16262350"/>
          <a:ext cx="960967" cy="341406"/>
        </a:xfrm>
        <a:prstGeom prst="rect">
          <a:avLst/>
        </a:prstGeom>
        <a:noFill/>
        <a:ln w="53975" cmpd="thickThin">
          <a:solidFill>
            <a:srgbClr val="0000CC"/>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851647</xdr:colOff>
      <xdr:row>44</xdr:row>
      <xdr:rowOff>0</xdr:rowOff>
    </xdr:from>
    <xdr:to>
      <xdr:col>14</xdr:col>
      <xdr:colOff>0</xdr:colOff>
      <xdr:row>45</xdr:row>
      <xdr:rowOff>11206</xdr:rowOff>
    </xdr:to>
    <xdr:sp macro="" textlink="">
      <xdr:nvSpPr>
        <xdr:cNvPr id="9" name="正方形/長方形 8">
          <a:extLst>
            <a:ext uri="{FF2B5EF4-FFF2-40B4-BE49-F238E27FC236}">
              <a16:creationId xmlns:a16="http://schemas.microsoft.com/office/drawing/2014/main" id="{F851AE42-CA37-4055-8086-04712E322929}"/>
            </a:ext>
          </a:extLst>
        </xdr:cNvPr>
        <xdr:cNvSpPr/>
      </xdr:nvSpPr>
      <xdr:spPr>
        <a:xfrm>
          <a:off x="4902947" y="17106900"/>
          <a:ext cx="6552453" cy="417606"/>
        </a:xfrm>
        <a:prstGeom prst="rect">
          <a:avLst/>
        </a:prstGeom>
        <a:noFill/>
        <a:ln w="53975" cmpd="thickThin">
          <a:solidFill>
            <a:srgbClr val="0000CC"/>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605117</xdr:colOff>
      <xdr:row>21</xdr:row>
      <xdr:rowOff>504263</xdr:rowOff>
    </xdr:from>
    <xdr:to>
      <xdr:col>8</xdr:col>
      <xdr:colOff>89646</xdr:colOff>
      <xdr:row>23</xdr:row>
      <xdr:rowOff>67234</xdr:rowOff>
    </xdr:to>
    <xdr:sp macro="" textlink="">
      <xdr:nvSpPr>
        <xdr:cNvPr id="10" name="正方形/長方形 9">
          <a:extLst>
            <a:ext uri="{FF2B5EF4-FFF2-40B4-BE49-F238E27FC236}">
              <a16:creationId xmlns:a16="http://schemas.microsoft.com/office/drawing/2014/main" id="{9CF81332-CC2F-4A70-8E81-6197EED40FB4}"/>
            </a:ext>
          </a:extLst>
        </xdr:cNvPr>
        <xdr:cNvSpPr/>
      </xdr:nvSpPr>
      <xdr:spPr>
        <a:xfrm flipV="1">
          <a:off x="605117" y="8714813"/>
          <a:ext cx="6025029" cy="623421"/>
        </a:xfrm>
        <a:prstGeom prst="rect">
          <a:avLst/>
        </a:prstGeom>
        <a:noFill/>
        <a:ln w="53975" cmpd="thickThin">
          <a:solidFill>
            <a:srgbClr val="0000CC"/>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235324</xdr:colOff>
      <xdr:row>42</xdr:row>
      <xdr:rowOff>324970</xdr:rowOff>
    </xdr:from>
    <xdr:to>
      <xdr:col>5</xdr:col>
      <xdr:colOff>305796</xdr:colOff>
      <xdr:row>47</xdr:row>
      <xdr:rowOff>381000</xdr:rowOff>
    </xdr:to>
    <xdr:sp macro="" textlink="">
      <xdr:nvSpPr>
        <xdr:cNvPr id="11" name="吹き出し: 四角形 10">
          <a:extLst>
            <a:ext uri="{FF2B5EF4-FFF2-40B4-BE49-F238E27FC236}">
              <a16:creationId xmlns:a16="http://schemas.microsoft.com/office/drawing/2014/main" id="{5B294998-35E3-4EA8-AC7D-36110852B4EC}"/>
            </a:ext>
          </a:extLst>
        </xdr:cNvPr>
        <xdr:cNvSpPr/>
      </xdr:nvSpPr>
      <xdr:spPr>
        <a:xfrm>
          <a:off x="1860924" y="16587320"/>
          <a:ext cx="2527922" cy="2335680"/>
        </a:xfrm>
        <a:prstGeom prst="wedgeRectCallout">
          <a:avLst>
            <a:gd name="adj1" fmla="val 74391"/>
            <a:gd name="adj2" fmla="val -66517"/>
          </a:avLst>
        </a:prstGeom>
        <a:solidFill>
          <a:srgbClr val="FFEBFF"/>
        </a:solidFill>
        <a:ln w="31750">
          <a:solidFill>
            <a:schemeClr val="accent1">
              <a:lumMod val="75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2300"/>
            </a:lnSpc>
          </a:pPr>
          <a:r>
            <a:rPr kumimoji="1" lang="ja-JP" altLang="en-US" sz="1500" b="1">
              <a:solidFill>
                <a:sysClr val="windowText" lastClr="000000"/>
              </a:solidFill>
              <a:latin typeface="ＭＳ Ｐゴシック" panose="020B0600070205080204" pitchFamily="50" charset="-128"/>
              <a:ea typeface="ＭＳ Ｐゴシック" panose="020B0600070205080204" pitchFamily="50" charset="-128"/>
            </a:rPr>
            <a:t>事業計画時より変更となった</a:t>
          </a:r>
          <a:endParaRPr kumimoji="1" lang="en-US" altLang="ja-JP" sz="1500" b="1">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2300"/>
            </a:lnSpc>
          </a:pPr>
          <a:r>
            <a:rPr kumimoji="1" lang="ja-JP" altLang="en-US" sz="1500" b="1">
              <a:solidFill>
                <a:sysClr val="windowText" lastClr="000000"/>
              </a:solidFill>
              <a:latin typeface="ＭＳ Ｐゴシック" panose="020B0600070205080204" pitchFamily="50" charset="-128"/>
              <a:ea typeface="ＭＳ Ｐゴシック" panose="020B0600070205080204" pitchFamily="50" charset="-128"/>
            </a:rPr>
            <a:t>　　　　　　　　枠内をそれぞれ</a:t>
          </a:r>
          <a:endParaRPr kumimoji="1" lang="en-US" altLang="ja-JP" sz="1500" b="1">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2300"/>
            </a:lnSpc>
          </a:pPr>
          <a:r>
            <a:rPr kumimoji="1" lang="ja-JP" altLang="en-US" sz="1500" b="1">
              <a:solidFill>
                <a:sysClr val="windowText" lastClr="000000"/>
              </a:solidFill>
              <a:latin typeface="ＭＳ Ｐゴシック" panose="020B0600070205080204" pitchFamily="50" charset="-128"/>
              <a:ea typeface="ＭＳ Ｐゴシック" panose="020B0600070205080204" pitchFamily="50" charset="-128"/>
            </a:rPr>
            <a:t>訂正</a:t>
          </a:r>
          <a:endParaRPr kumimoji="1" lang="en-US" altLang="ja-JP" sz="1500" b="1">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2300"/>
            </a:lnSpc>
          </a:pPr>
          <a:r>
            <a:rPr kumimoji="1" lang="en-US" altLang="ja-JP" sz="15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500" b="1">
              <a:solidFill>
                <a:sysClr val="windowText" lastClr="000000"/>
              </a:solidFill>
              <a:latin typeface="ＭＳ Ｐゴシック" panose="020B0600070205080204" pitchFamily="50" charset="-128"/>
              <a:ea typeface="ＭＳ Ｐゴシック" panose="020B0600070205080204" pitchFamily="50" charset="-128"/>
            </a:rPr>
            <a:t>例は、事業計画時に８月分から「未定」で申請していたが、実際は</a:t>
          </a:r>
          <a:r>
            <a:rPr kumimoji="1" lang="en-US" altLang="ja-JP" sz="1500" b="1">
              <a:solidFill>
                <a:sysClr val="windowText" lastClr="000000"/>
              </a:solidFill>
              <a:latin typeface="ＭＳ Ｐゴシック" panose="020B0600070205080204" pitchFamily="50" charset="-128"/>
              <a:ea typeface="ＭＳ Ｐゴシック" panose="020B0600070205080204" pitchFamily="50" charset="-128"/>
            </a:rPr>
            <a:t>10</a:t>
          </a:r>
          <a:r>
            <a:rPr kumimoji="1" lang="ja-JP" altLang="en-US" sz="1500" b="1">
              <a:solidFill>
                <a:sysClr val="windowText" lastClr="000000"/>
              </a:solidFill>
              <a:latin typeface="ＭＳ Ｐゴシック" panose="020B0600070205080204" pitchFamily="50" charset="-128"/>
              <a:ea typeface="ＭＳ Ｐゴシック" panose="020B0600070205080204" pitchFamily="50" charset="-128"/>
            </a:rPr>
            <a:t>月分からの申請となった場合。</a:t>
          </a:r>
          <a:endParaRPr kumimoji="1" lang="en-US" altLang="ja-JP" sz="1500" b="1">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1600"/>
            </a:lnSpc>
          </a:pPr>
          <a:endParaRPr kumimoji="1" lang="en-US" altLang="ja-JP" sz="1500" b="1">
            <a:solidFill>
              <a:srgbClr val="660033"/>
            </a:solidFill>
          </a:endParaRPr>
        </a:p>
      </xdr:txBody>
    </xdr:sp>
    <xdr:clientData/>
  </xdr:twoCellAnchor>
  <xdr:twoCellAnchor>
    <xdr:from>
      <xdr:col>2</xdr:col>
      <xdr:colOff>451537</xdr:colOff>
      <xdr:row>43</xdr:row>
      <xdr:rowOff>384673</xdr:rowOff>
    </xdr:from>
    <xdr:to>
      <xdr:col>3</xdr:col>
      <xdr:colOff>448922</xdr:colOff>
      <xdr:row>44</xdr:row>
      <xdr:rowOff>76635</xdr:rowOff>
    </xdr:to>
    <xdr:sp macro="" textlink="">
      <xdr:nvSpPr>
        <xdr:cNvPr id="12" name="正方形/長方形 11">
          <a:extLst>
            <a:ext uri="{FF2B5EF4-FFF2-40B4-BE49-F238E27FC236}">
              <a16:creationId xmlns:a16="http://schemas.microsoft.com/office/drawing/2014/main" id="{BF8E5B05-B9BC-4A2D-9DD4-5CCDF40500A1}"/>
            </a:ext>
          </a:extLst>
        </xdr:cNvPr>
        <xdr:cNvSpPr/>
      </xdr:nvSpPr>
      <xdr:spPr>
        <a:xfrm>
          <a:off x="2077137" y="16977223"/>
          <a:ext cx="816535" cy="206312"/>
        </a:xfrm>
        <a:prstGeom prst="rect">
          <a:avLst/>
        </a:prstGeom>
        <a:solidFill>
          <a:schemeClr val="bg1"/>
        </a:solidFill>
        <a:ln w="53975" cmpd="thickThin">
          <a:solidFill>
            <a:srgbClr val="0000CC"/>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526676</xdr:colOff>
      <xdr:row>23</xdr:row>
      <xdr:rowOff>182468</xdr:rowOff>
    </xdr:from>
    <xdr:to>
      <xdr:col>7</xdr:col>
      <xdr:colOff>773205</xdr:colOff>
      <xdr:row>25</xdr:row>
      <xdr:rowOff>232147</xdr:rowOff>
    </xdr:to>
    <xdr:sp macro="" textlink="">
      <xdr:nvSpPr>
        <xdr:cNvPr id="13" name="矢印: 下 12">
          <a:extLst>
            <a:ext uri="{FF2B5EF4-FFF2-40B4-BE49-F238E27FC236}">
              <a16:creationId xmlns:a16="http://schemas.microsoft.com/office/drawing/2014/main" id="{DF8C03FD-1014-470A-8486-C4BF68F1FE4B}"/>
            </a:ext>
          </a:extLst>
        </xdr:cNvPr>
        <xdr:cNvSpPr/>
      </xdr:nvSpPr>
      <xdr:spPr>
        <a:xfrm>
          <a:off x="5428876" y="9453468"/>
          <a:ext cx="1065679" cy="824379"/>
        </a:xfrm>
        <a:prstGeom prst="downArrow">
          <a:avLst/>
        </a:prstGeom>
        <a:solidFill>
          <a:srgbClr val="B5FDB8"/>
        </a:solidFill>
        <a:ln>
          <a:solidFill>
            <a:srgbClr val="00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733238</xdr:colOff>
      <xdr:row>20</xdr:row>
      <xdr:rowOff>201706</xdr:rowOff>
    </xdr:from>
    <xdr:to>
      <xdr:col>14</xdr:col>
      <xdr:colOff>0</xdr:colOff>
      <xdr:row>21</xdr:row>
      <xdr:rowOff>493059</xdr:rowOff>
    </xdr:to>
    <xdr:sp macro="" textlink="">
      <xdr:nvSpPr>
        <xdr:cNvPr id="14" name="吹き出し: 四角形 13">
          <a:extLst>
            <a:ext uri="{FF2B5EF4-FFF2-40B4-BE49-F238E27FC236}">
              <a16:creationId xmlns:a16="http://schemas.microsoft.com/office/drawing/2014/main" id="{C7B664AC-4CC8-4030-88E9-9EEAB2822E04}"/>
            </a:ext>
          </a:extLst>
        </xdr:cNvPr>
        <xdr:cNvSpPr/>
      </xdr:nvSpPr>
      <xdr:spPr>
        <a:xfrm>
          <a:off x="7273738" y="7897906"/>
          <a:ext cx="4181662" cy="805703"/>
        </a:xfrm>
        <a:prstGeom prst="wedgeRectCallout">
          <a:avLst>
            <a:gd name="adj1" fmla="val -63348"/>
            <a:gd name="adj2" fmla="val 47698"/>
          </a:avLst>
        </a:prstGeom>
        <a:solidFill>
          <a:srgbClr val="FFEBFF"/>
        </a:solidFill>
        <a:ln w="31750">
          <a:solidFill>
            <a:schemeClr val="accent1">
              <a:lumMod val="75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2300"/>
            </a:lnSpc>
          </a:pP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事業計画時より変更となった</a:t>
          </a:r>
          <a:endPar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2300"/>
            </a:lnSpc>
          </a:pP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　　　　　　　　枠内をそれぞれ訂正</a:t>
          </a:r>
          <a:endPar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1600"/>
            </a:lnSpc>
          </a:pPr>
          <a:endParaRPr kumimoji="1" lang="en-US" altLang="ja-JP" sz="1600" b="1">
            <a:solidFill>
              <a:srgbClr val="660033"/>
            </a:solidFill>
          </a:endParaRPr>
        </a:p>
      </xdr:txBody>
    </xdr:sp>
    <xdr:clientData/>
  </xdr:twoCellAnchor>
  <xdr:twoCellAnchor>
    <xdr:from>
      <xdr:col>9</xdr:col>
      <xdr:colOff>154078</xdr:colOff>
      <xdr:row>21</xdr:row>
      <xdr:rowOff>67235</xdr:rowOff>
    </xdr:from>
    <xdr:to>
      <xdr:col>10</xdr:col>
      <xdr:colOff>157815</xdr:colOff>
      <xdr:row>21</xdr:row>
      <xdr:rowOff>268318</xdr:rowOff>
    </xdr:to>
    <xdr:sp macro="" textlink="">
      <xdr:nvSpPr>
        <xdr:cNvPr id="15" name="正方形/長方形 14">
          <a:extLst>
            <a:ext uri="{FF2B5EF4-FFF2-40B4-BE49-F238E27FC236}">
              <a16:creationId xmlns:a16="http://schemas.microsoft.com/office/drawing/2014/main" id="{211C8D31-7440-4750-BCEE-E5F709F13628}"/>
            </a:ext>
          </a:extLst>
        </xdr:cNvPr>
        <xdr:cNvSpPr/>
      </xdr:nvSpPr>
      <xdr:spPr>
        <a:xfrm>
          <a:off x="7513728" y="8277785"/>
          <a:ext cx="822887" cy="201083"/>
        </a:xfrm>
        <a:prstGeom prst="rect">
          <a:avLst/>
        </a:prstGeom>
        <a:solidFill>
          <a:schemeClr val="bg1"/>
        </a:solidFill>
        <a:ln w="53975" cmpd="thickThin">
          <a:solidFill>
            <a:srgbClr val="0000CC"/>
          </a:solidFill>
          <a:prstDash val="sys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369794</xdr:colOff>
      <xdr:row>7</xdr:row>
      <xdr:rowOff>22413</xdr:rowOff>
    </xdr:from>
    <xdr:to>
      <xdr:col>5</xdr:col>
      <xdr:colOff>795617</xdr:colOff>
      <xdr:row>8</xdr:row>
      <xdr:rowOff>313765</xdr:rowOff>
    </xdr:to>
    <xdr:sp macro="" textlink="">
      <xdr:nvSpPr>
        <xdr:cNvPr id="16" name="線吹き出し 1 (枠付き) 17">
          <a:extLst>
            <a:ext uri="{FF2B5EF4-FFF2-40B4-BE49-F238E27FC236}">
              <a16:creationId xmlns:a16="http://schemas.microsoft.com/office/drawing/2014/main" id="{EE33CDD9-024F-493B-BEB3-92BEF2AF3E39}"/>
            </a:ext>
          </a:extLst>
        </xdr:cNvPr>
        <xdr:cNvSpPr/>
      </xdr:nvSpPr>
      <xdr:spPr>
        <a:xfrm>
          <a:off x="369794" y="2949763"/>
          <a:ext cx="4508873" cy="735852"/>
        </a:xfrm>
        <a:prstGeom prst="borderCallout1">
          <a:avLst>
            <a:gd name="adj1" fmla="val 99576"/>
            <a:gd name="adj2" fmla="val 30630"/>
            <a:gd name="adj3" fmla="val 142451"/>
            <a:gd name="adj4" fmla="val 46358"/>
          </a:avLst>
        </a:prstGeom>
        <a:solidFill>
          <a:srgbClr val="E9FFE7"/>
        </a:solidFill>
        <a:ln w="38100" cap="flat" cmpd="sng" algn="ctr">
          <a:solidFill>
            <a:srgbClr val="00808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600" b="1">
              <a:effectLst/>
              <a:latin typeface="ＭＳ Ｐゴシック" panose="020B0600070205080204" pitchFamily="50" charset="-128"/>
              <a:ea typeface="ＭＳ Ｐゴシック" panose="020B0600070205080204" pitchFamily="50" charset="-128"/>
              <a:cs typeface="+mn-cs"/>
            </a:rPr>
            <a:t>この額と変更後（</a:t>
          </a:r>
          <a:r>
            <a:rPr lang="ja-JP" altLang="en-US" sz="1600" b="1">
              <a:solidFill>
                <a:srgbClr val="9900FF"/>
              </a:solidFill>
              <a:effectLst/>
              <a:latin typeface="ＭＳ Ｐゴシック" panose="020B0600070205080204" pitchFamily="50" charset="-128"/>
              <a:ea typeface="ＭＳ Ｐゴシック" panose="020B0600070205080204" pitchFamily="50" charset="-128"/>
              <a:cs typeface="+mn-cs"/>
            </a:rPr>
            <a:t>★</a:t>
          </a:r>
          <a:r>
            <a:rPr lang="ja-JP" altLang="ja-JP" sz="1600" b="1">
              <a:effectLst/>
              <a:latin typeface="ＭＳ Ｐゴシック" panose="020B0600070205080204" pitchFamily="50" charset="-128"/>
              <a:ea typeface="ＭＳ Ｐゴシック" panose="020B0600070205080204" pitchFamily="50" charset="-128"/>
              <a:cs typeface="+mn-cs"/>
            </a:rPr>
            <a:t>）の同欄額を合算し、</a:t>
          </a:r>
          <a:endParaRPr lang="en-US" altLang="ja-JP" sz="1600" b="1">
            <a:effectLst/>
            <a:latin typeface="ＭＳ Ｐゴシック" panose="020B0600070205080204" pitchFamily="50" charset="-128"/>
            <a:ea typeface="ＭＳ Ｐゴシック" panose="020B0600070205080204" pitchFamily="50" charset="-128"/>
            <a:cs typeface="+mn-cs"/>
          </a:endParaRPr>
        </a:p>
        <a:p>
          <a:r>
            <a:rPr lang="ja-JP" altLang="en-US"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ア・</a:t>
          </a:r>
          <a:r>
            <a:rPr lang="ja-JP" altLang="en-US" sz="1600" b="1">
              <a:effectLst/>
              <a:latin typeface="ＭＳ Ｐゴシック" panose="020B0600070205080204" pitchFamily="50" charset="-128"/>
              <a:ea typeface="ＭＳ Ｐゴシック" panose="020B0600070205080204" pitchFamily="50" charset="-128"/>
              <a:cs typeface="+mn-cs"/>
            </a:rPr>
            <a:t>第</a:t>
          </a:r>
          <a:r>
            <a:rPr lang="en-US" altLang="ja-JP" sz="1600" b="1">
              <a:effectLst/>
              <a:latin typeface="ＭＳ Ｐゴシック" panose="020B0600070205080204" pitchFamily="50" charset="-128"/>
              <a:ea typeface="ＭＳ Ｐゴシック" panose="020B0600070205080204" pitchFamily="50" charset="-128"/>
              <a:cs typeface="+mn-cs"/>
            </a:rPr>
            <a:t>1</a:t>
          </a:r>
          <a:r>
            <a:rPr lang="ja-JP" altLang="en-US" sz="1600" b="1">
              <a:effectLst/>
              <a:latin typeface="ＭＳ Ｐゴシック" panose="020B0600070205080204" pitchFamily="50" charset="-128"/>
              <a:ea typeface="ＭＳ Ｐゴシック" panose="020B0600070205080204" pitchFamily="50" charset="-128"/>
              <a:cs typeface="+mn-cs"/>
            </a:rPr>
            <a:t>号</a:t>
          </a:r>
          <a:r>
            <a:rPr lang="en-US" altLang="ja-JP" sz="1600" b="1">
              <a:effectLst/>
              <a:latin typeface="ＭＳ Ｐゴシック" panose="020B0600070205080204" pitchFamily="50" charset="-128"/>
              <a:ea typeface="ＭＳ Ｐゴシック" panose="020B0600070205080204" pitchFamily="50" charset="-128"/>
              <a:cs typeface="+mn-cs"/>
            </a:rPr>
            <a:t>-2</a:t>
          </a:r>
          <a:r>
            <a:rPr lang="ja-JP" altLang="en-US" sz="1600" b="1">
              <a:effectLst/>
              <a:latin typeface="ＭＳ Ｐゴシック" panose="020B0600070205080204" pitchFamily="50" charset="-128"/>
              <a:ea typeface="ＭＳ Ｐゴシック" panose="020B0600070205080204" pitchFamily="50" charset="-128"/>
              <a:cs typeface="+mn-cs"/>
            </a:rPr>
            <a:t>様式</a:t>
          </a:r>
          <a:r>
            <a:rPr lang="ja-JP" altLang="ja-JP" sz="1600" b="1">
              <a:effectLst/>
              <a:latin typeface="ＭＳ Ｐゴシック" panose="020B0600070205080204" pitchFamily="50" charset="-128"/>
              <a:ea typeface="ＭＳ Ｐゴシック" panose="020B0600070205080204" pitchFamily="50" charset="-128"/>
              <a:cs typeface="+mn-cs"/>
            </a:rPr>
            <a:t>の助成対象額欄へ記入</a:t>
          </a:r>
          <a:endParaRPr lang="ja-JP" altLang="ja-JP" sz="1600">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504265</xdr:colOff>
      <xdr:row>9</xdr:row>
      <xdr:rowOff>22412</xdr:rowOff>
    </xdr:from>
    <xdr:to>
      <xdr:col>4</xdr:col>
      <xdr:colOff>123265</xdr:colOff>
      <xdr:row>10</xdr:row>
      <xdr:rowOff>100853</xdr:rowOff>
    </xdr:to>
    <xdr:sp macro="" textlink="">
      <xdr:nvSpPr>
        <xdr:cNvPr id="17" name="テキスト ボックス 16">
          <a:extLst>
            <a:ext uri="{FF2B5EF4-FFF2-40B4-BE49-F238E27FC236}">
              <a16:creationId xmlns:a16="http://schemas.microsoft.com/office/drawing/2014/main" id="{5EA3A091-20BC-44F8-A1F2-BE9676ED5AF0}"/>
            </a:ext>
          </a:extLst>
        </xdr:cNvPr>
        <xdr:cNvSpPr txBox="1"/>
      </xdr:nvSpPr>
      <xdr:spPr>
        <a:xfrm>
          <a:off x="2949015" y="3838762"/>
          <a:ext cx="438150" cy="5229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0099FF"/>
              </a:solidFill>
            </a:rPr>
            <a:t>☆</a:t>
          </a:r>
        </a:p>
      </xdr:txBody>
    </xdr:sp>
    <xdr:clientData/>
  </xdr:twoCellAnchor>
  <xdr:twoCellAnchor>
    <xdr:from>
      <xdr:col>3</xdr:col>
      <xdr:colOff>474009</xdr:colOff>
      <xdr:row>35</xdr:row>
      <xdr:rowOff>2802</xdr:rowOff>
    </xdr:from>
    <xdr:to>
      <xdr:col>4</xdr:col>
      <xdr:colOff>93009</xdr:colOff>
      <xdr:row>36</xdr:row>
      <xdr:rowOff>81244</xdr:rowOff>
    </xdr:to>
    <xdr:sp macro="" textlink="">
      <xdr:nvSpPr>
        <xdr:cNvPr id="18" name="テキスト ボックス 17">
          <a:extLst>
            <a:ext uri="{FF2B5EF4-FFF2-40B4-BE49-F238E27FC236}">
              <a16:creationId xmlns:a16="http://schemas.microsoft.com/office/drawing/2014/main" id="{ACD5AAB3-6F6D-451D-9760-F3B81E717034}"/>
            </a:ext>
          </a:extLst>
        </xdr:cNvPr>
        <xdr:cNvSpPr txBox="1"/>
      </xdr:nvSpPr>
      <xdr:spPr>
        <a:xfrm>
          <a:off x="2918759" y="14150602"/>
          <a:ext cx="438150" cy="5229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9900FF"/>
              </a:solidFill>
            </a:rPr>
            <a:t>★</a:t>
          </a:r>
        </a:p>
      </xdr:txBody>
    </xdr:sp>
    <xdr:clientData/>
  </xdr:twoCellAnchor>
  <xdr:twoCellAnchor>
    <xdr:from>
      <xdr:col>0</xdr:col>
      <xdr:colOff>190500</xdr:colOff>
      <xdr:row>33</xdr:row>
      <xdr:rowOff>78440</xdr:rowOff>
    </xdr:from>
    <xdr:to>
      <xdr:col>5</xdr:col>
      <xdr:colOff>616323</xdr:colOff>
      <xdr:row>34</xdr:row>
      <xdr:rowOff>369793</xdr:rowOff>
    </xdr:to>
    <xdr:sp macro="" textlink="">
      <xdr:nvSpPr>
        <xdr:cNvPr id="19" name="線吹き出し 1 (枠付き) 17">
          <a:extLst>
            <a:ext uri="{FF2B5EF4-FFF2-40B4-BE49-F238E27FC236}">
              <a16:creationId xmlns:a16="http://schemas.microsoft.com/office/drawing/2014/main" id="{EA345F6E-85F6-41B3-A384-1CAFAF747DA4}"/>
            </a:ext>
          </a:extLst>
        </xdr:cNvPr>
        <xdr:cNvSpPr/>
      </xdr:nvSpPr>
      <xdr:spPr>
        <a:xfrm>
          <a:off x="190500" y="13337240"/>
          <a:ext cx="4508873" cy="735853"/>
        </a:xfrm>
        <a:prstGeom prst="borderCallout1">
          <a:avLst>
            <a:gd name="adj1" fmla="val 99576"/>
            <a:gd name="adj2" fmla="val 30630"/>
            <a:gd name="adj3" fmla="val 157836"/>
            <a:gd name="adj4" fmla="val 51208"/>
          </a:avLst>
        </a:prstGeom>
        <a:solidFill>
          <a:srgbClr val="E9FFE7"/>
        </a:solidFill>
        <a:ln w="38100" cap="flat" cmpd="sng" algn="ctr">
          <a:solidFill>
            <a:srgbClr val="00808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600" b="1">
              <a:effectLst/>
              <a:latin typeface="ＭＳ Ｐゴシック" panose="020B0600070205080204" pitchFamily="50" charset="-128"/>
              <a:ea typeface="ＭＳ Ｐゴシック" panose="020B0600070205080204" pitchFamily="50" charset="-128"/>
              <a:cs typeface="+mn-cs"/>
            </a:rPr>
            <a:t>この額と変更後（</a:t>
          </a:r>
          <a:r>
            <a:rPr lang="ja-JP" altLang="en-US" sz="1600" b="1">
              <a:solidFill>
                <a:srgbClr val="0099FF"/>
              </a:solidFill>
              <a:effectLst/>
              <a:latin typeface="ＭＳ Ｐゴシック" panose="020B0600070205080204" pitchFamily="50" charset="-128"/>
              <a:ea typeface="ＭＳ Ｐゴシック" panose="020B0600070205080204" pitchFamily="50" charset="-128"/>
              <a:cs typeface="+mn-cs"/>
            </a:rPr>
            <a:t>☆</a:t>
          </a:r>
          <a:r>
            <a:rPr lang="ja-JP" altLang="ja-JP" sz="1600" b="1">
              <a:effectLst/>
              <a:latin typeface="ＭＳ Ｐゴシック" panose="020B0600070205080204" pitchFamily="50" charset="-128"/>
              <a:ea typeface="ＭＳ Ｐゴシック" panose="020B0600070205080204" pitchFamily="50" charset="-128"/>
              <a:cs typeface="+mn-cs"/>
            </a:rPr>
            <a:t>）の同欄額を合算し、</a:t>
          </a:r>
          <a:endParaRPr lang="en-US" altLang="ja-JP" sz="1600" b="1">
            <a:effectLst/>
            <a:latin typeface="ＭＳ Ｐゴシック" panose="020B0600070205080204" pitchFamily="50" charset="-128"/>
            <a:ea typeface="ＭＳ Ｐゴシック" panose="020B0600070205080204" pitchFamily="50" charset="-128"/>
            <a:cs typeface="+mn-cs"/>
          </a:endParaRPr>
        </a:p>
        <a:p>
          <a:r>
            <a:rPr lang="ja-JP" altLang="en-US" sz="1600" b="1">
              <a:solidFill>
                <a:sysClr val="windowText" lastClr="000000"/>
              </a:solidFill>
              <a:effectLst/>
              <a:latin typeface="ＭＳ Ｐゴシック" panose="020B0600070205080204" pitchFamily="50" charset="-128"/>
              <a:ea typeface="ＭＳ Ｐゴシック" panose="020B0600070205080204" pitchFamily="50" charset="-128"/>
              <a:cs typeface="+mn-cs"/>
            </a:rPr>
            <a:t>ア・</a:t>
          </a:r>
          <a:r>
            <a:rPr lang="ja-JP" altLang="en-US" sz="1600" b="1">
              <a:effectLst/>
              <a:latin typeface="ＭＳ Ｐゴシック" panose="020B0600070205080204" pitchFamily="50" charset="-128"/>
              <a:ea typeface="ＭＳ Ｐゴシック" panose="020B0600070205080204" pitchFamily="50" charset="-128"/>
              <a:cs typeface="+mn-cs"/>
            </a:rPr>
            <a:t>第</a:t>
          </a:r>
          <a:r>
            <a:rPr lang="en-US" altLang="ja-JP" sz="1600" b="1">
              <a:effectLst/>
              <a:latin typeface="ＭＳ Ｐゴシック" panose="020B0600070205080204" pitchFamily="50" charset="-128"/>
              <a:ea typeface="ＭＳ Ｐゴシック" panose="020B0600070205080204" pitchFamily="50" charset="-128"/>
              <a:cs typeface="+mn-cs"/>
            </a:rPr>
            <a:t>1</a:t>
          </a:r>
          <a:r>
            <a:rPr lang="ja-JP" altLang="en-US" sz="1600" b="1">
              <a:effectLst/>
              <a:latin typeface="ＭＳ Ｐゴシック" panose="020B0600070205080204" pitchFamily="50" charset="-128"/>
              <a:ea typeface="ＭＳ Ｐゴシック" panose="020B0600070205080204" pitchFamily="50" charset="-128"/>
              <a:cs typeface="+mn-cs"/>
            </a:rPr>
            <a:t>号</a:t>
          </a:r>
          <a:r>
            <a:rPr lang="en-US" altLang="ja-JP" sz="1600" b="1">
              <a:effectLst/>
              <a:latin typeface="ＭＳ Ｐゴシック" panose="020B0600070205080204" pitchFamily="50" charset="-128"/>
              <a:ea typeface="ＭＳ Ｐゴシック" panose="020B0600070205080204" pitchFamily="50" charset="-128"/>
              <a:cs typeface="+mn-cs"/>
            </a:rPr>
            <a:t>-2</a:t>
          </a:r>
          <a:r>
            <a:rPr lang="ja-JP" altLang="en-US" sz="1600" b="1">
              <a:effectLst/>
              <a:latin typeface="ＭＳ Ｐゴシック" panose="020B0600070205080204" pitchFamily="50" charset="-128"/>
              <a:ea typeface="ＭＳ Ｐゴシック" panose="020B0600070205080204" pitchFamily="50" charset="-128"/>
              <a:cs typeface="+mn-cs"/>
            </a:rPr>
            <a:t>様式</a:t>
          </a:r>
          <a:r>
            <a:rPr lang="ja-JP" altLang="ja-JP" sz="1600" b="1">
              <a:effectLst/>
              <a:latin typeface="ＭＳ Ｐゴシック" panose="020B0600070205080204" pitchFamily="50" charset="-128"/>
              <a:ea typeface="ＭＳ Ｐゴシック" panose="020B0600070205080204" pitchFamily="50" charset="-128"/>
              <a:cs typeface="+mn-cs"/>
            </a:rPr>
            <a:t>の助成対象額欄へ記入</a:t>
          </a:r>
          <a:endParaRPr lang="ja-JP" altLang="ja-JP" sz="1600">
            <a:effectLst/>
            <a:latin typeface="ＭＳ Ｐゴシック" panose="020B0600070205080204" pitchFamily="50" charset="-128"/>
            <a:ea typeface="ＭＳ Ｐゴシック" panose="020B0600070205080204" pitchFamily="50" charset="-128"/>
          </a:endParaRPr>
        </a:p>
      </xdr:txBody>
    </xdr:sp>
    <xdr:clientData/>
  </xdr:twoCellAnchor>
  <xdr:oneCellAnchor>
    <xdr:from>
      <xdr:col>3</xdr:col>
      <xdr:colOff>238500</xdr:colOff>
      <xdr:row>25</xdr:row>
      <xdr:rowOff>297702</xdr:rowOff>
    </xdr:from>
    <xdr:ext cx="6595410" cy="425822"/>
    <xdr:sp macro="" textlink="">
      <xdr:nvSpPr>
        <xdr:cNvPr id="20" name="正方形/長方形 19">
          <a:extLst>
            <a:ext uri="{FF2B5EF4-FFF2-40B4-BE49-F238E27FC236}">
              <a16:creationId xmlns:a16="http://schemas.microsoft.com/office/drawing/2014/main" id="{D5191574-7804-40C9-831A-885E8E869013}"/>
            </a:ext>
          </a:extLst>
        </xdr:cNvPr>
        <xdr:cNvSpPr/>
      </xdr:nvSpPr>
      <xdr:spPr>
        <a:xfrm>
          <a:off x="2683250" y="10343402"/>
          <a:ext cx="6595410" cy="425822"/>
        </a:xfrm>
        <a:prstGeom prst="rect">
          <a:avLst/>
        </a:prstGeom>
        <a:solidFill>
          <a:srgbClr val="EAF4E4"/>
        </a:solidFill>
      </xdr:spPr>
      <xdr:txBody>
        <a:bodyPr wrap="square" lIns="91440" tIns="45720" rIns="91440" bIns="45720">
          <a:spAutoFit/>
        </a:bodyPr>
        <a:lstStyle/>
        <a:p>
          <a:pPr algn="ctr"/>
          <a:r>
            <a:rPr lang="ja-JP" altLang="en-US" sz="2000" b="0" u="sng" cap="none" spc="0">
              <a:ln w="0"/>
              <a:solidFill>
                <a:srgbClr val="00B050"/>
              </a:solidFill>
              <a:effectLst>
                <a:outerShdw blurRad="38100" dist="19050" dir="2700000" algn="tl" rotWithShape="0">
                  <a:schemeClr val="dk1">
                    <a:alpha val="40000"/>
                  </a:schemeClr>
                </a:outerShdw>
              </a:effectLst>
              <a:latin typeface="HGP創英角ｺﾞｼｯｸUB" panose="020B0900000000000000" pitchFamily="50" charset="-128"/>
              <a:ea typeface="HGP創英角ｺﾞｼｯｸUB" panose="020B0900000000000000" pitchFamily="50" charset="-128"/>
            </a:rPr>
            <a:t>交付申請時に宿舎・入居者確定</a:t>
          </a:r>
          <a:endParaRPr lang="en-US" altLang="ja-JP" sz="2000" b="0" u="sng" cap="none" spc="0">
            <a:ln w="0"/>
            <a:solidFill>
              <a:srgbClr val="00B050"/>
            </a:solidFill>
            <a:effectLst>
              <a:outerShdw blurRad="38100" dist="19050" dir="2700000" algn="tl" rotWithShape="0">
                <a:schemeClr val="dk1">
                  <a:alpha val="40000"/>
                </a:schemeClr>
              </a:outerShdw>
            </a:effectLst>
            <a:latin typeface="HGP創英角ｺﾞｼｯｸUB" panose="020B0900000000000000" pitchFamily="50" charset="-128"/>
            <a:ea typeface="HGP創英角ｺﾞｼｯｸUB" panose="020B0900000000000000"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3.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4.bin"/><Relationship Id="rId4" Type="http://schemas.openxmlformats.org/officeDocument/2006/relationships/comments" Target="../comments1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3.xml"/><Relationship Id="rId1" Type="http://schemas.openxmlformats.org/officeDocument/2006/relationships/printerSettings" Target="../printerSettings/printerSettings15.bin"/><Relationship Id="rId4" Type="http://schemas.openxmlformats.org/officeDocument/2006/relationships/comments" Target="../comments14.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4.xml"/><Relationship Id="rId1" Type="http://schemas.openxmlformats.org/officeDocument/2006/relationships/printerSettings" Target="../printerSettings/printerSettings16.bin"/><Relationship Id="rId4"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5.xml"/><Relationship Id="rId1" Type="http://schemas.openxmlformats.org/officeDocument/2006/relationships/printerSettings" Target="../printerSettings/printerSettings17.bin"/><Relationship Id="rId4" Type="http://schemas.openxmlformats.org/officeDocument/2006/relationships/comments" Target="../comments16.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6.xml"/><Relationship Id="rId1" Type="http://schemas.openxmlformats.org/officeDocument/2006/relationships/printerSettings" Target="../printerSettings/printerSettings18.bin"/><Relationship Id="rId4" Type="http://schemas.openxmlformats.org/officeDocument/2006/relationships/comments" Target="../comments17.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9A900-6698-4DD4-9C69-CA3952DC6ACB}">
  <sheetPr codeName="Sheet8">
    <tabColor theme="9" tint="-0.249977111117893"/>
    <pageSetUpPr fitToPage="1"/>
  </sheetPr>
  <dimension ref="A1:Q59"/>
  <sheetViews>
    <sheetView tabSelected="1" view="pageBreakPreview" zoomScaleNormal="100" zoomScaleSheetLayoutView="100" workbookViewId="0">
      <selection activeCell="N4" sqref="N4"/>
    </sheetView>
  </sheetViews>
  <sheetFormatPr defaultColWidth="9" defaultRowHeight="13"/>
  <cols>
    <col min="1" max="1" width="9.453125" style="39" customWidth="1"/>
    <col min="2" max="2" width="13.6328125" style="39" customWidth="1"/>
    <col min="3" max="15" width="11.6328125" style="39" customWidth="1"/>
    <col min="16" max="16" width="9" style="39" hidden="1" customWidth="1"/>
    <col min="17" max="17" width="9" style="39"/>
    <col min="18" max="18" width="10.453125" style="39" bestFit="1" customWidth="1"/>
    <col min="19" max="16384" width="9" style="39"/>
  </cols>
  <sheetData>
    <row r="1" spans="1:17">
      <c r="O1" s="40" t="str">
        <f>IF(I4="事業計画書（宿舎別）","イ・様式1-3",IF(I4="交付申請書（宿舎別）","イ・第1号-3様式","イ・第4号-3様式"))</f>
        <v>イ・様式1-3</v>
      </c>
    </row>
    <row r="2" spans="1:17" ht="20.25" customHeight="1" thickBot="1">
      <c r="A2" s="273" t="s">
        <v>2</v>
      </c>
      <c r="B2" s="273"/>
      <c r="C2" s="273"/>
      <c r="D2" s="273"/>
      <c r="E2" s="273"/>
      <c r="K2" s="274"/>
      <c r="L2" s="274"/>
      <c r="M2" s="274"/>
      <c r="N2" s="274"/>
      <c r="O2" s="274"/>
      <c r="P2" s="41"/>
      <c r="Q2" s="41"/>
    </row>
    <row r="3" spans="1:17" ht="19.5" customHeight="1" thickBot="1">
      <c r="A3" s="42"/>
      <c r="B3" s="42"/>
      <c r="C3" s="43"/>
      <c r="M3" s="44"/>
      <c r="N3" s="45" t="s">
        <v>3</v>
      </c>
      <c r="O3" s="46" t="s">
        <v>29</v>
      </c>
    </row>
    <row r="4" spans="1:17" ht="39.65" customHeight="1" thickBot="1">
      <c r="A4" s="275" t="s">
        <v>102</v>
      </c>
      <c r="B4" s="275"/>
      <c r="C4" s="275"/>
      <c r="D4" s="275"/>
      <c r="E4" s="275"/>
      <c r="F4" s="275"/>
      <c r="G4" s="275"/>
      <c r="H4" s="275"/>
      <c r="I4" s="276" t="s">
        <v>96</v>
      </c>
      <c r="J4" s="276"/>
      <c r="K4" s="276"/>
      <c r="L4" s="276"/>
      <c r="M4" s="47"/>
      <c r="N4" s="150"/>
      <c r="O4" s="151"/>
    </row>
    <row r="5" spans="1:17" ht="13.5" customHeight="1" thickBot="1">
      <c r="A5" s="98"/>
      <c r="B5" s="98"/>
      <c r="C5" s="98"/>
      <c r="D5" s="98"/>
      <c r="E5" s="98"/>
      <c r="F5" s="98"/>
      <c r="G5" s="98"/>
      <c r="H5" s="98"/>
      <c r="I5" s="99"/>
      <c r="J5" s="99"/>
      <c r="K5" s="99"/>
      <c r="L5" s="99"/>
      <c r="M5" s="47"/>
      <c r="N5" s="48"/>
    </row>
    <row r="6" spans="1:17" ht="35.15" customHeight="1" thickBot="1">
      <c r="A6" s="101"/>
      <c r="B6" s="166" t="s">
        <v>107</v>
      </c>
      <c r="C6" s="282"/>
      <c r="D6" s="283"/>
      <c r="E6" s="283"/>
      <c r="F6" s="284"/>
      <c r="G6" s="98"/>
      <c r="H6" s="277" t="s">
        <v>49</v>
      </c>
      <c r="I6" s="278"/>
      <c r="J6" s="279"/>
      <c r="K6" s="280"/>
      <c r="L6" s="280"/>
      <c r="M6" s="280"/>
      <c r="N6" s="280"/>
      <c r="O6" s="281"/>
    </row>
    <row r="7" spans="1:17" ht="35.15" customHeight="1" thickBot="1">
      <c r="A7" s="142"/>
      <c r="B7" s="143"/>
      <c r="C7" s="308" t="s">
        <v>108</v>
      </c>
      <c r="D7" s="309"/>
      <c r="E7" s="149"/>
      <c r="F7" s="49" t="s">
        <v>48</v>
      </c>
      <c r="G7" s="98"/>
      <c r="H7" s="285" t="s">
        <v>4</v>
      </c>
      <c r="I7" s="286"/>
      <c r="J7" s="287"/>
      <c r="K7" s="288"/>
      <c r="L7" s="289"/>
      <c r="M7" s="290" t="s">
        <v>31</v>
      </c>
      <c r="N7" s="291"/>
      <c r="O7" s="292"/>
    </row>
    <row r="8" spans="1:17" ht="35.15" customHeight="1">
      <c r="C8" s="293"/>
      <c r="D8" s="293"/>
      <c r="E8" s="140"/>
      <c r="F8" s="141"/>
      <c r="G8" s="98"/>
      <c r="H8" s="294" t="s">
        <v>5</v>
      </c>
      <c r="I8" s="50" t="s">
        <v>6</v>
      </c>
      <c r="J8" s="296" t="s">
        <v>68</v>
      </c>
      <c r="K8" s="297"/>
      <c r="L8" s="298"/>
      <c r="M8" s="299"/>
      <c r="N8" s="300"/>
      <c r="O8" s="301"/>
      <c r="P8" s="1" t="e">
        <f>(YEAR($J$9)-YEAR($J$8))*12+((MONTH($J$9)-MONTH($J$8))+1)</f>
        <v>#VALUE!</v>
      </c>
    </row>
    <row r="9" spans="1:17" ht="35.15" customHeight="1" thickBot="1">
      <c r="G9" s="98"/>
      <c r="H9" s="295"/>
      <c r="I9" s="51" t="s">
        <v>9</v>
      </c>
      <c r="J9" s="305" t="s">
        <v>68</v>
      </c>
      <c r="K9" s="306"/>
      <c r="L9" s="307"/>
      <c r="M9" s="302"/>
      <c r="N9" s="303"/>
      <c r="O9" s="304"/>
      <c r="P9" s="1" t="e">
        <f>ROUNDDOWN($B$17/P8,0)</f>
        <v>#VALUE!</v>
      </c>
    </row>
    <row r="10" spans="1:17" ht="35.15" customHeight="1">
      <c r="A10" s="52" t="s">
        <v>7</v>
      </c>
      <c r="B10" s="52"/>
      <c r="C10" s="53" t="s">
        <v>8</v>
      </c>
      <c r="D10" s="310">
        <f>O22</f>
        <v>0</v>
      </c>
      <c r="E10" s="311"/>
      <c r="F10" s="54" t="s">
        <v>1</v>
      </c>
      <c r="G10" s="98"/>
      <c r="K10" s="312"/>
      <c r="L10" s="312"/>
      <c r="M10" s="312"/>
      <c r="N10" s="312"/>
      <c r="O10" s="312"/>
    </row>
    <row r="11" spans="1:17" ht="14.15" customHeight="1">
      <c r="B11" s="55"/>
      <c r="C11" s="56"/>
      <c r="D11" s="56"/>
      <c r="E11" s="56"/>
      <c r="F11" s="56"/>
      <c r="G11" s="98"/>
    </row>
    <row r="12" spans="1:17" ht="14.5" thickBot="1">
      <c r="A12" s="52" t="s">
        <v>10</v>
      </c>
      <c r="B12" s="52"/>
      <c r="C12" s="44"/>
      <c r="D12" s="44"/>
      <c r="E12" s="44"/>
      <c r="F12" s="44"/>
      <c r="G12" s="44"/>
      <c r="H12" s="44"/>
      <c r="I12" s="57"/>
      <c r="J12" s="57"/>
      <c r="K12" s="57"/>
      <c r="L12" s="57"/>
      <c r="M12" s="57"/>
      <c r="N12" s="57"/>
      <c r="O12" s="57"/>
    </row>
    <row r="13" spans="1:17" ht="13.5" thickBot="1">
      <c r="A13" s="313" t="s">
        <v>11</v>
      </c>
      <c r="B13" s="314"/>
      <c r="C13" s="58" t="s">
        <v>12</v>
      </c>
      <c r="D13" s="58" t="s">
        <v>13</v>
      </c>
      <c r="E13" s="58" t="s">
        <v>14</v>
      </c>
      <c r="F13" s="58" t="s">
        <v>15</v>
      </c>
      <c r="G13" s="59" t="s">
        <v>16</v>
      </c>
      <c r="H13" s="58" t="s">
        <v>17</v>
      </c>
      <c r="I13" s="58" t="s">
        <v>18</v>
      </c>
      <c r="J13" s="58" t="s">
        <v>19</v>
      </c>
      <c r="K13" s="58" t="s">
        <v>20</v>
      </c>
      <c r="L13" s="100" t="s">
        <v>28</v>
      </c>
      <c r="M13" s="58" t="s">
        <v>21</v>
      </c>
      <c r="N13" s="59" t="s">
        <v>22</v>
      </c>
      <c r="O13" s="45" t="s">
        <v>23</v>
      </c>
    </row>
    <row r="14" spans="1:17" ht="38.15" customHeight="1">
      <c r="A14" s="315" t="s">
        <v>104</v>
      </c>
      <c r="B14" s="316"/>
      <c r="C14" s="152"/>
      <c r="D14" s="152"/>
      <c r="E14" s="152"/>
      <c r="F14" s="152"/>
      <c r="G14" s="152"/>
      <c r="H14" s="152"/>
      <c r="I14" s="152"/>
      <c r="J14" s="152"/>
      <c r="K14" s="152"/>
      <c r="L14" s="152"/>
      <c r="M14" s="152"/>
      <c r="N14" s="152"/>
      <c r="O14" s="89">
        <f>SUM(C14:N14)</f>
        <v>0</v>
      </c>
    </row>
    <row r="15" spans="1:17" ht="38.15" customHeight="1">
      <c r="A15" s="317" t="s">
        <v>24</v>
      </c>
      <c r="B15" s="318"/>
      <c r="C15" s="153"/>
      <c r="D15" s="153"/>
      <c r="E15" s="153"/>
      <c r="F15" s="153"/>
      <c r="G15" s="153"/>
      <c r="H15" s="153"/>
      <c r="I15" s="153"/>
      <c r="J15" s="153"/>
      <c r="K15" s="153"/>
      <c r="L15" s="153"/>
      <c r="M15" s="153"/>
      <c r="N15" s="153"/>
      <c r="O15" s="60">
        <f>SUM(C15:N15)</f>
        <v>0</v>
      </c>
    </row>
    <row r="16" spans="1:17" ht="13.5" thickBot="1">
      <c r="A16" s="317" t="s">
        <v>25</v>
      </c>
      <c r="B16" s="323"/>
      <c r="C16" s="321" t="str">
        <f>IF($B$17="","",IF(AND($J$8&lt;=DATE(2025,4,30),$J$9&gt;=DATE(2025,4,1)),$P$9,""))</f>
        <v/>
      </c>
      <c r="D16" s="321" t="str">
        <f>IF($B$17="","",IF(AND($J$8&lt;=DATE(2025,5,31),$J$9&gt;=DATE(2025,5,1)),$P$9,""))</f>
        <v/>
      </c>
      <c r="E16" s="321" t="str">
        <f>IF($B$17="","",IF(AND($J$8&lt;=DATE(2025,6,30),$J$9&gt;=DATE(2025,6,1)),$P$9,""))</f>
        <v/>
      </c>
      <c r="F16" s="321" t="str">
        <f>IF($B$17="","",IF(AND($J$8&lt;=DATE(2025,7,31),$J$9&gt;=DATE(2025,7,1)),$P$9,""))</f>
        <v/>
      </c>
      <c r="G16" s="321" t="str">
        <f>IF($B$17="","",IF(AND($J$8&lt;=DATE(2025,8,31),$J$9&gt;=DATE(2025,8,1)),$P$9,""))</f>
        <v/>
      </c>
      <c r="H16" s="321" t="str">
        <f>IF($B$17="","",IF(AND($J$8&lt;=DATE(2025,9,30),$J$9&gt;=DATE(2025,9,1)),$P$9,""))</f>
        <v/>
      </c>
      <c r="I16" s="321" t="str">
        <f>IF($B$17="","",IF(AND($J$8&lt;=DATE(2025,10,31),$J$9&gt;=DATE(2025,10,1)),$P$9,""))</f>
        <v/>
      </c>
      <c r="J16" s="321" t="str">
        <f>IF($B$17="","",IF(AND($J$8&lt;=DATE(2025,11,30),$J$9&gt;=DATE(2025,11,1)),$P$9,""))</f>
        <v/>
      </c>
      <c r="K16" s="321" t="str">
        <f>IF($B$17="","",IF(AND($J$8&lt;=DATE(2025,12,31),$J$9&gt;=DATE(2025,12,1)),$P$9,""))</f>
        <v/>
      </c>
      <c r="L16" s="321" t="str">
        <f>IF($B$17="","",IF(AND($J$8&lt;=DATE(2026,1,31),$J$9&gt;=DATE(2026,1,1)),$P$9,""))</f>
        <v/>
      </c>
      <c r="M16" s="321" t="str">
        <f>IF($B$17="","",IF(AND($J$8&lt;=DATE(2026,2,28),$J$9&gt;=DATE(2026,2,1)),$P$9,""))</f>
        <v/>
      </c>
      <c r="N16" s="321" t="str">
        <f>IF($B$17="","",IF(AND($J$8&lt;=DATE(2026,3,31),$J$9&gt;=DATE(2026,3,1)),$P$9,""))</f>
        <v/>
      </c>
      <c r="O16" s="324">
        <f>B17</f>
        <v>0</v>
      </c>
    </row>
    <row r="17" spans="1:16" ht="26.25" customHeight="1" thickBot="1">
      <c r="A17" s="61" t="s">
        <v>30</v>
      </c>
      <c r="B17" s="157"/>
      <c r="C17" s="322"/>
      <c r="D17" s="322"/>
      <c r="E17" s="322"/>
      <c r="F17" s="322"/>
      <c r="G17" s="322"/>
      <c r="H17" s="322"/>
      <c r="I17" s="322"/>
      <c r="J17" s="322"/>
      <c r="K17" s="322"/>
      <c r="L17" s="322"/>
      <c r="M17" s="322"/>
      <c r="N17" s="322"/>
      <c r="O17" s="325"/>
    </row>
    <row r="18" spans="1:16" ht="40.5" customHeight="1" thickBot="1">
      <c r="A18" s="326" t="s">
        <v>50</v>
      </c>
      <c r="B18" s="327"/>
      <c r="C18" s="62">
        <f t="shared" ref="C18:O18" si="0">SUM(C14:C17)</f>
        <v>0</v>
      </c>
      <c r="D18" s="62">
        <f t="shared" si="0"/>
        <v>0</v>
      </c>
      <c r="E18" s="62">
        <f t="shared" si="0"/>
        <v>0</v>
      </c>
      <c r="F18" s="62">
        <f t="shared" si="0"/>
        <v>0</v>
      </c>
      <c r="G18" s="63">
        <f t="shared" si="0"/>
        <v>0</v>
      </c>
      <c r="H18" s="62">
        <f t="shared" si="0"/>
        <v>0</v>
      </c>
      <c r="I18" s="62">
        <f t="shared" si="0"/>
        <v>0</v>
      </c>
      <c r="J18" s="62">
        <f t="shared" si="0"/>
        <v>0</v>
      </c>
      <c r="K18" s="62">
        <f t="shared" si="0"/>
        <v>0</v>
      </c>
      <c r="L18" s="62">
        <f t="shared" si="0"/>
        <v>0</v>
      </c>
      <c r="M18" s="62">
        <f t="shared" si="0"/>
        <v>0</v>
      </c>
      <c r="N18" s="63">
        <f t="shared" si="0"/>
        <v>0</v>
      </c>
      <c r="O18" s="64">
        <f t="shared" si="0"/>
        <v>0</v>
      </c>
    </row>
    <row r="19" spans="1:16" ht="32.15" customHeight="1">
      <c r="A19" s="315" t="s">
        <v>51</v>
      </c>
      <c r="B19" s="316"/>
      <c r="C19" s="152"/>
      <c r="D19" s="152"/>
      <c r="E19" s="152"/>
      <c r="F19" s="152"/>
      <c r="G19" s="152"/>
      <c r="H19" s="152"/>
      <c r="I19" s="152"/>
      <c r="J19" s="152"/>
      <c r="K19" s="152"/>
      <c r="L19" s="152"/>
      <c r="M19" s="152"/>
      <c r="N19" s="152"/>
      <c r="O19" s="89">
        <f>SUM(C19:N19)</f>
        <v>0</v>
      </c>
    </row>
    <row r="20" spans="1:16" ht="40.5" customHeight="1">
      <c r="A20" s="319" t="s">
        <v>52</v>
      </c>
      <c r="B20" s="320"/>
      <c r="C20" s="65">
        <f t="shared" ref="C20:N20" si="1">C18-C19</f>
        <v>0</v>
      </c>
      <c r="D20" s="65">
        <f t="shared" si="1"/>
        <v>0</v>
      </c>
      <c r="E20" s="65">
        <f t="shared" si="1"/>
        <v>0</v>
      </c>
      <c r="F20" s="65">
        <f t="shared" si="1"/>
        <v>0</v>
      </c>
      <c r="G20" s="66">
        <f t="shared" si="1"/>
        <v>0</v>
      </c>
      <c r="H20" s="65">
        <f t="shared" si="1"/>
        <v>0</v>
      </c>
      <c r="I20" s="65">
        <f t="shared" si="1"/>
        <v>0</v>
      </c>
      <c r="J20" s="65">
        <f t="shared" si="1"/>
        <v>0</v>
      </c>
      <c r="K20" s="65">
        <f t="shared" si="1"/>
        <v>0</v>
      </c>
      <c r="L20" s="65">
        <f t="shared" si="1"/>
        <v>0</v>
      </c>
      <c r="M20" s="65">
        <f t="shared" si="1"/>
        <v>0</v>
      </c>
      <c r="N20" s="66">
        <f t="shared" si="1"/>
        <v>0</v>
      </c>
      <c r="O20" s="95" t="s">
        <v>26</v>
      </c>
    </row>
    <row r="21" spans="1:16" ht="40.5" customHeight="1" thickBot="1">
      <c r="A21" s="328" t="s">
        <v>53</v>
      </c>
      <c r="B21" s="329"/>
      <c r="C21" s="67">
        <f t="shared" ref="C21:N21" si="2">IF(C20&lt;82000,C20,82000)</f>
        <v>0</v>
      </c>
      <c r="D21" s="67">
        <f t="shared" si="2"/>
        <v>0</v>
      </c>
      <c r="E21" s="67">
        <f t="shared" si="2"/>
        <v>0</v>
      </c>
      <c r="F21" s="67">
        <f t="shared" si="2"/>
        <v>0</v>
      </c>
      <c r="G21" s="68">
        <f t="shared" si="2"/>
        <v>0</v>
      </c>
      <c r="H21" s="67">
        <f t="shared" si="2"/>
        <v>0</v>
      </c>
      <c r="I21" s="67">
        <f t="shared" si="2"/>
        <v>0</v>
      </c>
      <c r="J21" s="67">
        <f t="shared" si="2"/>
        <v>0</v>
      </c>
      <c r="K21" s="67">
        <f t="shared" si="2"/>
        <v>0</v>
      </c>
      <c r="L21" s="67">
        <f t="shared" si="2"/>
        <v>0</v>
      </c>
      <c r="M21" s="67">
        <f t="shared" si="2"/>
        <v>0</v>
      </c>
      <c r="N21" s="69">
        <f t="shared" si="2"/>
        <v>0</v>
      </c>
      <c r="O21" s="90" t="s">
        <v>26</v>
      </c>
    </row>
    <row r="22" spans="1:16" ht="40.5" customHeight="1" thickTop="1" thickBot="1">
      <c r="A22" s="330" t="s">
        <v>27</v>
      </c>
      <c r="B22" s="331"/>
      <c r="C22" s="154">
        <f t="shared" ref="C22:N22" si="3">ROUNDDOWN(C21*7/8,-3)</f>
        <v>0</v>
      </c>
      <c r="D22" s="154">
        <f t="shared" si="3"/>
        <v>0</v>
      </c>
      <c r="E22" s="154">
        <f t="shared" si="3"/>
        <v>0</v>
      </c>
      <c r="F22" s="154">
        <f t="shared" si="3"/>
        <v>0</v>
      </c>
      <c r="G22" s="155">
        <f t="shared" si="3"/>
        <v>0</v>
      </c>
      <c r="H22" s="154">
        <f t="shared" si="3"/>
        <v>0</v>
      </c>
      <c r="I22" s="154">
        <f t="shared" si="3"/>
        <v>0</v>
      </c>
      <c r="J22" s="154">
        <f t="shared" si="3"/>
        <v>0</v>
      </c>
      <c r="K22" s="154">
        <f t="shared" si="3"/>
        <v>0</v>
      </c>
      <c r="L22" s="154">
        <f t="shared" si="3"/>
        <v>0</v>
      </c>
      <c r="M22" s="154">
        <f t="shared" si="3"/>
        <v>0</v>
      </c>
      <c r="N22" s="155">
        <f t="shared" si="3"/>
        <v>0</v>
      </c>
      <c r="O22" s="156">
        <f>SUM(C22:N22)</f>
        <v>0</v>
      </c>
    </row>
    <row r="23" spans="1:16" ht="43" customHeight="1" thickBot="1">
      <c r="A23" s="71" t="s">
        <v>0</v>
      </c>
      <c r="B23" s="332"/>
      <c r="C23" s="332"/>
      <c r="D23" s="332"/>
      <c r="E23" s="332"/>
      <c r="F23" s="332"/>
      <c r="G23" s="332"/>
      <c r="H23" s="332"/>
      <c r="I23" s="332"/>
      <c r="J23" s="332"/>
      <c r="K23" s="332"/>
      <c r="L23" s="332"/>
      <c r="M23" s="332"/>
      <c r="N23" s="332"/>
      <c r="O23" s="333"/>
    </row>
    <row r="24" spans="1:16">
      <c r="A24" s="39" t="s">
        <v>47</v>
      </c>
      <c r="B24" s="72"/>
      <c r="O24" s="40"/>
    </row>
    <row r="25" spans="1:16" ht="20.149999999999999" customHeight="1">
      <c r="O25" s="73" t="s">
        <v>109</v>
      </c>
    </row>
    <row r="26" spans="1:16" customFormat="1">
      <c r="A26" s="102"/>
      <c r="B26" s="102"/>
      <c r="C26" s="102"/>
      <c r="D26" s="102"/>
      <c r="E26" s="102"/>
      <c r="F26" s="102"/>
      <c r="G26" s="102"/>
      <c r="J26" s="103"/>
      <c r="K26" s="103"/>
      <c r="O26" s="103" t="s">
        <v>113</v>
      </c>
    </row>
    <row r="27" spans="1:16" customFormat="1" ht="19">
      <c r="A27" s="334" t="s">
        <v>74</v>
      </c>
      <c r="B27" s="334"/>
      <c r="C27" s="334"/>
      <c r="D27" s="334"/>
      <c r="E27" s="334"/>
      <c r="F27" s="334"/>
      <c r="G27" s="334"/>
      <c r="H27" s="334"/>
      <c r="I27" s="334"/>
      <c r="J27" s="334"/>
      <c r="K27" s="334"/>
      <c r="L27" s="334"/>
      <c r="M27" s="334"/>
      <c r="N27" s="334"/>
      <c r="O27" s="334"/>
    </row>
    <row r="28" spans="1:16" customFormat="1" ht="25.5" customHeight="1">
      <c r="A28" s="104"/>
      <c r="B28" s="102"/>
      <c r="C28" s="102"/>
      <c r="D28" s="102"/>
      <c r="E28" s="102"/>
      <c r="F28" s="102"/>
      <c r="G28" s="102"/>
      <c r="H28" s="103"/>
      <c r="I28" s="103"/>
      <c r="J28" s="335" t="s">
        <v>111</v>
      </c>
      <c r="K28" s="335"/>
      <c r="L28" s="336">
        <f>$C$6</f>
        <v>0</v>
      </c>
      <c r="M28" s="336"/>
      <c r="N28" s="336"/>
      <c r="O28" s="336"/>
      <c r="P28" s="105"/>
    </row>
    <row r="29" spans="1:16" customFormat="1" ht="14.25" customHeight="1">
      <c r="B29" s="102"/>
      <c r="C29" s="102"/>
      <c r="D29" s="102"/>
      <c r="E29" s="106"/>
      <c r="F29" s="106"/>
      <c r="G29" s="107"/>
      <c r="H29" s="107"/>
      <c r="I29" s="107"/>
      <c r="J29" s="107"/>
      <c r="K29" s="107"/>
    </row>
    <row r="30" spans="1:16" customFormat="1" ht="18.75" customHeight="1">
      <c r="A30" s="337" t="s">
        <v>103</v>
      </c>
      <c r="B30" s="337"/>
      <c r="C30" s="337"/>
      <c r="D30" s="337"/>
      <c r="E30" s="337"/>
      <c r="F30" s="337"/>
      <c r="G30" s="337"/>
      <c r="H30" s="337"/>
      <c r="I30" s="337"/>
      <c r="J30" s="337"/>
      <c r="K30" s="337"/>
      <c r="L30" s="337"/>
      <c r="M30" s="337"/>
      <c r="N30" s="337"/>
      <c r="O30" s="337"/>
    </row>
    <row r="31" spans="1:16" customFormat="1" ht="12" customHeight="1" thickBot="1">
      <c r="A31" s="108"/>
      <c r="B31" s="108"/>
      <c r="C31" s="108"/>
      <c r="D31" s="108"/>
      <c r="E31" s="108"/>
      <c r="F31" s="108"/>
      <c r="G31" s="108"/>
      <c r="H31" s="108"/>
      <c r="I31" s="108"/>
      <c r="J31" s="108"/>
      <c r="K31" s="108"/>
    </row>
    <row r="32" spans="1:16" customFormat="1" ht="27" customHeight="1" thickBot="1">
      <c r="A32" s="338" t="s">
        <v>75</v>
      </c>
      <c r="B32" s="339"/>
      <c r="C32" s="342" t="s">
        <v>76</v>
      </c>
      <c r="D32" s="342"/>
      <c r="E32" s="343"/>
      <c r="F32" s="343"/>
      <c r="G32" s="343"/>
      <c r="H32" s="343"/>
      <c r="I32" s="102"/>
      <c r="J32" s="39"/>
      <c r="K32" s="39"/>
      <c r="N32" s="109" t="s">
        <v>3</v>
      </c>
      <c r="O32" s="110" t="s">
        <v>29</v>
      </c>
    </row>
    <row r="33" spans="1:15" customFormat="1" ht="27" customHeight="1" thickBot="1">
      <c r="A33" s="340"/>
      <c r="B33" s="341"/>
      <c r="C33" s="344" t="s">
        <v>77</v>
      </c>
      <c r="D33" s="344"/>
      <c r="E33" s="343"/>
      <c r="F33" s="343"/>
      <c r="G33" s="343"/>
      <c r="H33" s="343"/>
      <c r="I33" s="102"/>
      <c r="J33" s="39"/>
      <c r="K33" s="39"/>
      <c r="N33" s="148">
        <f>N4</f>
        <v>0</v>
      </c>
      <c r="O33" s="111">
        <f>O4</f>
        <v>0</v>
      </c>
    </row>
    <row r="34" spans="1:15" customFormat="1" ht="14.25" customHeight="1">
      <c r="A34" s="112"/>
      <c r="B34" s="112"/>
      <c r="C34" s="102"/>
      <c r="D34" s="102"/>
      <c r="E34" s="102"/>
      <c r="F34" s="102"/>
      <c r="G34" s="102"/>
      <c r="H34" s="102"/>
      <c r="I34" s="102"/>
      <c r="J34" s="96"/>
      <c r="K34" s="97"/>
    </row>
    <row r="35" spans="1:15" customFormat="1" ht="14.5" thickBot="1">
      <c r="A35" s="113" t="s">
        <v>78</v>
      </c>
      <c r="B35" s="102"/>
      <c r="C35" s="102"/>
      <c r="D35" s="102"/>
      <c r="E35" s="114"/>
      <c r="F35" s="114"/>
      <c r="G35" s="114"/>
      <c r="H35" s="115"/>
      <c r="I35" s="115"/>
      <c r="J35" s="115"/>
      <c r="K35" s="115"/>
      <c r="L35" s="115"/>
      <c r="M35" s="115"/>
      <c r="O35" s="144">
        <f>J6</f>
        <v>0</v>
      </c>
    </row>
    <row r="36" spans="1:15" customFormat="1" ht="36.5" thickBot="1">
      <c r="A36" s="116" t="s">
        <v>79</v>
      </c>
      <c r="B36" s="345" t="s">
        <v>11</v>
      </c>
      <c r="C36" s="346"/>
      <c r="D36" s="347" t="s">
        <v>101</v>
      </c>
      <c r="E36" s="348"/>
      <c r="F36" s="117" t="s">
        <v>80</v>
      </c>
      <c r="G36" s="118" t="s">
        <v>81</v>
      </c>
      <c r="H36" s="345" t="s">
        <v>82</v>
      </c>
      <c r="I36" s="349"/>
      <c r="J36" s="349"/>
      <c r="K36" s="349"/>
      <c r="L36" s="349"/>
      <c r="M36" s="349"/>
      <c r="N36" s="349"/>
      <c r="O36" s="350"/>
    </row>
    <row r="37" spans="1:15" customFormat="1" ht="33.75" customHeight="1" thickTop="1" thickBot="1">
      <c r="A37" s="158"/>
      <c r="B37" s="351" t="s">
        <v>83</v>
      </c>
      <c r="C37" s="352"/>
      <c r="D37" s="353">
        <f>B17</f>
        <v>0</v>
      </c>
      <c r="E37" s="354"/>
      <c r="F37" s="119">
        <f>G37-D37</f>
        <v>0</v>
      </c>
      <c r="G37" s="164"/>
      <c r="H37" s="355"/>
      <c r="I37" s="356"/>
      <c r="J37" s="356"/>
      <c r="K37" s="356"/>
      <c r="L37" s="356"/>
      <c r="M37" s="356"/>
      <c r="N37" s="356"/>
      <c r="O37" s="357"/>
    </row>
    <row r="38" spans="1:15" customFormat="1" ht="9.75" customHeight="1">
      <c r="A38" s="120"/>
      <c r="B38" s="121"/>
      <c r="C38" s="121"/>
      <c r="D38" s="122"/>
      <c r="E38" s="122"/>
      <c r="F38" s="361"/>
      <c r="G38" s="361"/>
      <c r="H38" s="362"/>
      <c r="I38" s="362"/>
      <c r="J38" s="362"/>
      <c r="K38" s="362"/>
    </row>
    <row r="39" spans="1:15" customFormat="1" ht="14.5" thickBot="1">
      <c r="A39" s="113" t="s">
        <v>84</v>
      </c>
      <c r="B39" s="102"/>
      <c r="C39" s="102"/>
      <c r="D39" s="102"/>
      <c r="E39" s="102"/>
      <c r="F39" s="102"/>
      <c r="G39" s="102"/>
      <c r="H39" s="102"/>
      <c r="I39" s="102"/>
      <c r="J39" s="102"/>
      <c r="K39" s="102"/>
    </row>
    <row r="40" spans="1:15" customFormat="1" ht="18.75" customHeight="1">
      <c r="A40" s="363" t="s">
        <v>79</v>
      </c>
      <c r="B40" s="365" t="s">
        <v>85</v>
      </c>
      <c r="C40" s="367" t="s">
        <v>86</v>
      </c>
      <c r="D40" s="368"/>
      <c r="E40" s="369" t="s">
        <v>87</v>
      </c>
      <c r="F40" s="371" t="s">
        <v>80</v>
      </c>
      <c r="G40" s="365" t="s">
        <v>81</v>
      </c>
      <c r="H40" s="373" t="s">
        <v>82</v>
      </c>
      <c r="I40" s="374"/>
      <c r="J40" s="374"/>
      <c r="K40" s="374"/>
      <c r="L40" s="374"/>
      <c r="M40" s="374"/>
      <c r="N40" s="374"/>
      <c r="O40" s="375"/>
    </row>
    <row r="41" spans="1:15" customFormat="1" ht="24.5" thickBot="1">
      <c r="A41" s="364"/>
      <c r="B41" s="366"/>
      <c r="C41" s="123" t="s">
        <v>88</v>
      </c>
      <c r="D41" s="123" t="s">
        <v>89</v>
      </c>
      <c r="E41" s="370"/>
      <c r="F41" s="372"/>
      <c r="G41" s="366"/>
      <c r="H41" s="376"/>
      <c r="I41" s="377"/>
      <c r="J41" s="377"/>
      <c r="K41" s="377"/>
      <c r="L41" s="377"/>
      <c r="M41" s="377"/>
      <c r="N41" s="377"/>
      <c r="O41" s="378"/>
    </row>
    <row r="42" spans="1:15" customFormat="1" ht="27" customHeight="1" thickTop="1">
      <c r="A42" s="159"/>
      <c r="B42" s="138">
        <v>4</v>
      </c>
      <c r="C42" s="124">
        <f>C14</f>
        <v>0</v>
      </c>
      <c r="D42" s="124">
        <f>C15</f>
        <v>0</v>
      </c>
      <c r="E42" s="125">
        <f>SUM(C42:D42)</f>
        <v>0</v>
      </c>
      <c r="F42" s="126">
        <f>G42-E42</f>
        <v>0</v>
      </c>
      <c r="G42" s="163"/>
      <c r="H42" s="379"/>
      <c r="I42" s="380"/>
      <c r="J42" s="380"/>
      <c r="K42" s="380"/>
      <c r="L42" s="380"/>
      <c r="M42" s="380"/>
      <c r="N42" s="380"/>
      <c r="O42" s="381"/>
    </row>
    <row r="43" spans="1:15" customFormat="1" ht="27" customHeight="1">
      <c r="A43" s="160"/>
      <c r="B43" s="138">
        <v>5</v>
      </c>
      <c r="C43" s="124">
        <f>D14</f>
        <v>0</v>
      </c>
      <c r="D43" s="124">
        <f>D15</f>
        <v>0</v>
      </c>
      <c r="E43" s="125">
        <f t="shared" ref="E43:E53" si="4">SUM(C43:D43)</f>
        <v>0</v>
      </c>
      <c r="F43" s="126">
        <f t="shared" ref="F43:F53" si="5">G43-E43</f>
        <v>0</v>
      </c>
      <c r="G43" s="163"/>
      <c r="H43" s="358"/>
      <c r="I43" s="359"/>
      <c r="J43" s="359"/>
      <c r="K43" s="359"/>
      <c r="L43" s="359"/>
      <c r="M43" s="359"/>
      <c r="N43" s="359"/>
      <c r="O43" s="360"/>
    </row>
    <row r="44" spans="1:15" customFormat="1" ht="27" customHeight="1">
      <c r="A44" s="160"/>
      <c r="B44" s="138">
        <v>6</v>
      </c>
      <c r="C44" s="124">
        <f>E14</f>
        <v>0</v>
      </c>
      <c r="D44" s="124">
        <f>E15</f>
        <v>0</v>
      </c>
      <c r="E44" s="125">
        <f t="shared" si="4"/>
        <v>0</v>
      </c>
      <c r="F44" s="126">
        <f t="shared" si="5"/>
        <v>0</v>
      </c>
      <c r="G44" s="163"/>
      <c r="H44" s="358"/>
      <c r="I44" s="359"/>
      <c r="J44" s="359"/>
      <c r="K44" s="359"/>
      <c r="L44" s="359"/>
      <c r="M44" s="359"/>
      <c r="N44" s="359"/>
      <c r="O44" s="360"/>
    </row>
    <row r="45" spans="1:15" customFormat="1" ht="27" customHeight="1">
      <c r="A45" s="160"/>
      <c r="B45" s="138">
        <v>7</v>
      </c>
      <c r="C45" s="124">
        <f>F14</f>
        <v>0</v>
      </c>
      <c r="D45" s="124">
        <f>F15</f>
        <v>0</v>
      </c>
      <c r="E45" s="125">
        <f t="shared" si="4"/>
        <v>0</v>
      </c>
      <c r="F45" s="126">
        <f t="shared" si="5"/>
        <v>0</v>
      </c>
      <c r="G45" s="163"/>
      <c r="H45" s="358"/>
      <c r="I45" s="359"/>
      <c r="J45" s="359"/>
      <c r="K45" s="359"/>
      <c r="L45" s="359"/>
      <c r="M45" s="359"/>
      <c r="N45" s="359"/>
      <c r="O45" s="360"/>
    </row>
    <row r="46" spans="1:15" customFormat="1" ht="27" customHeight="1">
      <c r="A46" s="160"/>
      <c r="B46" s="138">
        <v>8</v>
      </c>
      <c r="C46" s="124">
        <f>G14</f>
        <v>0</v>
      </c>
      <c r="D46" s="124">
        <f>G15</f>
        <v>0</v>
      </c>
      <c r="E46" s="125">
        <f t="shared" si="4"/>
        <v>0</v>
      </c>
      <c r="F46" s="126">
        <f t="shared" si="5"/>
        <v>0</v>
      </c>
      <c r="G46" s="163"/>
      <c r="H46" s="358"/>
      <c r="I46" s="359"/>
      <c r="J46" s="359"/>
      <c r="K46" s="359"/>
      <c r="L46" s="359"/>
      <c r="M46" s="359"/>
      <c r="N46" s="359"/>
      <c r="O46" s="360"/>
    </row>
    <row r="47" spans="1:15" customFormat="1" ht="27" customHeight="1">
      <c r="A47" s="160"/>
      <c r="B47" s="138">
        <v>9</v>
      </c>
      <c r="C47" s="127">
        <f>H14</f>
        <v>0</v>
      </c>
      <c r="D47" s="127">
        <f>H15</f>
        <v>0</v>
      </c>
      <c r="E47" s="125">
        <f t="shared" si="4"/>
        <v>0</v>
      </c>
      <c r="F47" s="126">
        <f t="shared" si="5"/>
        <v>0</v>
      </c>
      <c r="G47" s="163"/>
      <c r="H47" s="358"/>
      <c r="I47" s="359"/>
      <c r="J47" s="359"/>
      <c r="K47" s="359"/>
      <c r="L47" s="359"/>
      <c r="M47" s="359"/>
      <c r="N47" s="359"/>
      <c r="O47" s="360"/>
    </row>
    <row r="48" spans="1:15" customFormat="1" ht="27" customHeight="1">
      <c r="A48" s="160"/>
      <c r="B48" s="138">
        <v>10</v>
      </c>
      <c r="C48" s="127">
        <f>I14</f>
        <v>0</v>
      </c>
      <c r="D48" s="127">
        <f>I15</f>
        <v>0</v>
      </c>
      <c r="E48" s="125">
        <f t="shared" si="4"/>
        <v>0</v>
      </c>
      <c r="F48" s="126">
        <f t="shared" si="5"/>
        <v>0</v>
      </c>
      <c r="G48" s="163"/>
      <c r="H48" s="358"/>
      <c r="I48" s="359"/>
      <c r="J48" s="359"/>
      <c r="K48" s="359"/>
      <c r="L48" s="359"/>
      <c r="M48" s="359"/>
      <c r="N48" s="359"/>
      <c r="O48" s="360"/>
    </row>
    <row r="49" spans="1:15" customFormat="1" ht="27" customHeight="1">
      <c r="A49" s="160"/>
      <c r="B49" s="138">
        <v>11</v>
      </c>
      <c r="C49" s="127">
        <f>J14</f>
        <v>0</v>
      </c>
      <c r="D49" s="127">
        <f>J15</f>
        <v>0</v>
      </c>
      <c r="E49" s="125">
        <f t="shared" si="4"/>
        <v>0</v>
      </c>
      <c r="F49" s="126">
        <f t="shared" si="5"/>
        <v>0</v>
      </c>
      <c r="G49" s="163"/>
      <c r="H49" s="358"/>
      <c r="I49" s="359"/>
      <c r="J49" s="359"/>
      <c r="K49" s="359"/>
      <c r="L49" s="359"/>
      <c r="M49" s="359"/>
      <c r="N49" s="359"/>
      <c r="O49" s="360"/>
    </row>
    <row r="50" spans="1:15" customFormat="1" ht="27" customHeight="1">
      <c r="A50" s="160"/>
      <c r="B50" s="138">
        <v>12</v>
      </c>
      <c r="C50" s="127">
        <f>K14</f>
        <v>0</v>
      </c>
      <c r="D50" s="127">
        <f>K15</f>
        <v>0</v>
      </c>
      <c r="E50" s="125">
        <f t="shared" si="4"/>
        <v>0</v>
      </c>
      <c r="F50" s="126">
        <f t="shared" si="5"/>
        <v>0</v>
      </c>
      <c r="G50" s="163"/>
      <c r="H50" s="358"/>
      <c r="I50" s="359"/>
      <c r="J50" s="359"/>
      <c r="K50" s="359"/>
      <c r="L50" s="359"/>
      <c r="M50" s="359"/>
      <c r="N50" s="359"/>
      <c r="O50" s="360"/>
    </row>
    <row r="51" spans="1:15" customFormat="1" ht="27" customHeight="1">
      <c r="A51" s="160"/>
      <c r="B51" s="138">
        <v>1</v>
      </c>
      <c r="C51" s="127">
        <f>L14</f>
        <v>0</v>
      </c>
      <c r="D51" s="127">
        <f>L15</f>
        <v>0</v>
      </c>
      <c r="E51" s="125">
        <f t="shared" si="4"/>
        <v>0</v>
      </c>
      <c r="F51" s="126">
        <f t="shared" si="5"/>
        <v>0</v>
      </c>
      <c r="G51" s="163"/>
      <c r="H51" s="358"/>
      <c r="I51" s="359"/>
      <c r="J51" s="359"/>
      <c r="K51" s="359"/>
      <c r="L51" s="359"/>
      <c r="M51" s="359"/>
      <c r="N51" s="359"/>
      <c r="O51" s="360"/>
    </row>
    <row r="52" spans="1:15" customFormat="1" ht="27" customHeight="1">
      <c r="A52" s="160"/>
      <c r="B52" s="138">
        <v>2</v>
      </c>
      <c r="C52" s="127">
        <f>M14</f>
        <v>0</v>
      </c>
      <c r="D52" s="127">
        <f>M15</f>
        <v>0</v>
      </c>
      <c r="E52" s="125">
        <f t="shared" si="4"/>
        <v>0</v>
      </c>
      <c r="F52" s="126">
        <f t="shared" si="5"/>
        <v>0</v>
      </c>
      <c r="G52" s="163"/>
      <c r="H52" s="358"/>
      <c r="I52" s="359"/>
      <c r="J52" s="359"/>
      <c r="K52" s="359"/>
      <c r="L52" s="359"/>
      <c r="M52" s="359"/>
      <c r="N52" s="359"/>
      <c r="O52" s="360"/>
    </row>
    <row r="53" spans="1:15" customFormat="1" ht="27" customHeight="1" thickBot="1">
      <c r="A53" s="161"/>
      <c r="B53" s="139">
        <v>3</v>
      </c>
      <c r="C53" s="135">
        <f>N14</f>
        <v>0</v>
      </c>
      <c r="D53" s="135">
        <f>N15</f>
        <v>0</v>
      </c>
      <c r="E53" s="128">
        <f t="shared" si="4"/>
        <v>0</v>
      </c>
      <c r="F53" s="136">
        <f t="shared" si="5"/>
        <v>0</v>
      </c>
      <c r="G53" s="162"/>
      <c r="H53" s="384"/>
      <c r="I53" s="385"/>
      <c r="J53" s="385"/>
      <c r="K53" s="385"/>
      <c r="L53" s="385"/>
      <c r="M53" s="385"/>
      <c r="N53" s="385"/>
      <c r="O53" s="386"/>
    </row>
    <row r="54" spans="1:15" customFormat="1" ht="14">
      <c r="A54" s="129" t="s">
        <v>90</v>
      </c>
      <c r="C54" s="102"/>
      <c r="D54" s="102"/>
      <c r="E54" s="102"/>
      <c r="F54" s="102"/>
      <c r="G54" s="102"/>
      <c r="H54" s="102"/>
      <c r="I54" s="102"/>
      <c r="J54" s="102"/>
      <c r="K54" s="102"/>
    </row>
    <row r="55" spans="1:15" customFormat="1" ht="30.75" customHeight="1">
      <c r="A55" s="382" t="s">
        <v>91</v>
      </c>
      <c r="B55" s="382"/>
      <c r="C55" s="383" t="s">
        <v>95</v>
      </c>
      <c r="D55" s="383"/>
      <c r="E55" s="383"/>
      <c r="F55" s="383"/>
      <c r="G55" s="383"/>
      <c r="H55" s="383"/>
      <c r="I55" s="383"/>
      <c r="J55" s="383"/>
      <c r="K55" s="383"/>
      <c r="L55" s="130"/>
    </row>
    <row r="56" spans="1:15" customFormat="1" ht="30" customHeight="1">
      <c r="A56" s="131"/>
      <c r="B56" s="132" t="s">
        <v>92</v>
      </c>
      <c r="C56" s="383" t="s">
        <v>93</v>
      </c>
      <c r="D56" s="383"/>
      <c r="E56" s="383"/>
      <c r="F56" s="383"/>
      <c r="G56" s="383"/>
      <c r="H56" s="383"/>
      <c r="I56" s="383"/>
      <c r="J56" s="383"/>
      <c r="K56" s="383"/>
      <c r="L56" s="133"/>
      <c r="O56" s="134" t="s">
        <v>109</v>
      </c>
    </row>
    <row r="58" spans="1:15" customFormat="1">
      <c r="B58" s="132"/>
    </row>
    <row r="59" spans="1:15" customFormat="1">
      <c r="A59" s="102"/>
      <c r="K59" s="39"/>
    </row>
  </sheetData>
  <sheetProtection sheet="1" objects="1" scenarios="1" formatCells="0" selectLockedCells="1"/>
  <mergeCells count="79">
    <mergeCell ref="A55:B55"/>
    <mergeCell ref="C55:K55"/>
    <mergeCell ref="C56:K56"/>
    <mergeCell ref="H48:O48"/>
    <mergeCell ref="H49:O49"/>
    <mergeCell ref="H50:O50"/>
    <mergeCell ref="H51:O51"/>
    <mergeCell ref="H52:O52"/>
    <mergeCell ref="H53:O53"/>
    <mergeCell ref="H47:O47"/>
    <mergeCell ref="F38:K38"/>
    <mergeCell ref="A40:A41"/>
    <mergeCell ref="B40:B41"/>
    <mergeCell ref="C40:D40"/>
    <mergeCell ref="E40:E41"/>
    <mergeCell ref="F40:F41"/>
    <mergeCell ref="G40:G41"/>
    <mergeCell ref="H40:O41"/>
    <mergeCell ref="H42:O42"/>
    <mergeCell ref="H43:O43"/>
    <mergeCell ref="H44:O44"/>
    <mergeCell ref="H45:O45"/>
    <mergeCell ref="H46:O46"/>
    <mergeCell ref="B36:C36"/>
    <mergeCell ref="D36:E36"/>
    <mergeCell ref="H36:O36"/>
    <mergeCell ref="B37:C37"/>
    <mergeCell ref="D37:E37"/>
    <mergeCell ref="H37:O37"/>
    <mergeCell ref="A30:O30"/>
    <mergeCell ref="A32:B33"/>
    <mergeCell ref="C32:D32"/>
    <mergeCell ref="E32:H32"/>
    <mergeCell ref="C33:D33"/>
    <mergeCell ref="E33:H33"/>
    <mergeCell ref="A21:B21"/>
    <mergeCell ref="A22:B22"/>
    <mergeCell ref="B23:O23"/>
    <mergeCell ref="A27:O27"/>
    <mergeCell ref="J28:K28"/>
    <mergeCell ref="L28:O28"/>
    <mergeCell ref="M16:M17"/>
    <mergeCell ref="N16:N17"/>
    <mergeCell ref="O16:O17"/>
    <mergeCell ref="A18:B18"/>
    <mergeCell ref="A19:B19"/>
    <mergeCell ref="K16:K17"/>
    <mergeCell ref="L16:L17"/>
    <mergeCell ref="A20:B20"/>
    <mergeCell ref="G16:G17"/>
    <mergeCell ref="H16:H17"/>
    <mergeCell ref="I16:I17"/>
    <mergeCell ref="J16:J17"/>
    <mergeCell ref="A16:B16"/>
    <mergeCell ref="C16:C17"/>
    <mergeCell ref="D16:D17"/>
    <mergeCell ref="E16:E17"/>
    <mergeCell ref="F16:F17"/>
    <mergeCell ref="D10:E10"/>
    <mergeCell ref="K10:O10"/>
    <mergeCell ref="A13:B13"/>
    <mergeCell ref="A14:B14"/>
    <mergeCell ref="A15:B15"/>
    <mergeCell ref="H7:I7"/>
    <mergeCell ref="J7:L7"/>
    <mergeCell ref="M7:O7"/>
    <mergeCell ref="C8:D8"/>
    <mergeCell ref="H8:H9"/>
    <mergeCell ref="J8:L8"/>
    <mergeCell ref="M8:O9"/>
    <mergeCell ref="J9:L9"/>
    <mergeCell ref="C7:D7"/>
    <mergeCell ref="A2:E2"/>
    <mergeCell ref="K2:O2"/>
    <mergeCell ref="A4:H4"/>
    <mergeCell ref="I4:L4"/>
    <mergeCell ref="H6:I6"/>
    <mergeCell ref="J6:O6"/>
    <mergeCell ref="C6:F6"/>
  </mergeCells>
  <phoneticPr fontId="7"/>
  <dataValidations xWindow="400" yWindow="685" count="9">
    <dataValidation type="date" errorStyle="warning" allowBlank="1" showInputMessage="1" showErrorMessage="1" errorTitle="年月日再確認" error="本年度経費支払日以外の年月日が入っていませんか？_x000a_（例）2020/1/31_x000a_※礼金に関しては、その限りではありません。" sqref="A38" xr:uid="{AF602F23-C6BE-459B-BA16-E89FF2402D72}">
      <formula1>44621</formula1>
      <formula2>45016</formula2>
    </dataValidation>
    <dataValidation type="custom" allowBlank="1" showInputMessage="1" showErrorMessage="1" sqref="F37" xr:uid="{11E0CDB8-0BF9-4808-A437-32C644721D40}">
      <formula1>G37-D37</formula1>
    </dataValidation>
    <dataValidation allowBlank="1" showInputMessage="1" showErrorMessage="1" promptTitle="直接入力不可" prompt="黄色の網掛け部分は直接入力しないでください。" sqref="D10:E10" xr:uid="{78F85D9D-A5C1-4643-8257-2AD34F4C8F78}"/>
    <dataValidation type="list" allowBlank="1" showInputMessage="1" showErrorMessage="1" sqref="I4" xr:uid="{7BED7138-7EF9-4FCC-B6B0-02A18320B4EE}">
      <formula1>"事業計画書（宿舎別）,交付申請書（宿舎別）,実績報告書（宿舎別）"</formula1>
    </dataValidation>
    <dataValidation allowBlank="1" showErrorMessage="1" sqref="N33 N4" xr:uid="{07E46E4C-D5C9-40FE-A306-58A46839F5A7}"/>
    <dataValidation allowBlank="1" showInputMessage="1" showErrorMessage="1" prompt="建物名、部屋番号まで入力してください。" sqref="J6:O6" xr:uid="{0599BD38-28A5-4597-89B4-4F01487953A9}"/>
    <dataValidation type="date" allowBlank="1" showInputMessage="1" showErrorMessage="1" errorTitle="年月日誤り" error="令和7年度内の日付を入力してください。（日付の間にスペースを入れないでください。）" promptTitle="西暦で入力してください。" prompt="例：○○○○/○/○_x000a_年月日の区切りには / （スラッシュ）を使用してください。" sqref="J8:L9" xr:uid="{9917C225-6636-4976-9981-4C3A6F827C05}">
      <formula1>45748</formula1>
      <formula2>46112</formula2>
    </dataValidation>
    <dataValidation type="custom" showInputMessage="1" showErrorMessage="1" errorTitle="このセルは入力できません" error="このセルは自動計算されるため、入力できません。" sqref="F42:F53" xr:uid="{53EC2CC7-AC33-457C-89E9-D69AD2E9A6CA}">
      <formula1>G42-E42</formula1>
    </dataValidation>
    <dataValidation allowBlank="1" showInputMessage="1" showErrorMessage="1" promptTitle="住民票の表記どおりに記入してください" prompt="（カタカナや通称名の表記は不要）" sqref="J7:L7" xr:uid="{4AF351B6-3CEE-43DD-B053-CF01B919D5AD}"/>
  </dataValidations>
  <pageMargins left="0.62992125984251968" right="0.62992125984251968" top="0.51181102362204722" bottom="0.31496062992125984" header="0.31496062992125984" footer="0.19685039370078741"/>
  <pageSetup paperSize="9" scale="78" fitToHeight="0" orientation="landscape" r:id="rId1"/>
  <rowBreaks count="1" manualBreakCount="1">
    <brk id="25" max="16383"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7F44A-D4E9-475F-9D4B-BB8E606C8EB2}">
  <sheetPr>
    <tabColor rgb="FF0070C0"/>
    <pageSetUpPr fitToPage="1"/>
  </sheetPr>
  <dimension ref="A1:Q60"/>
  <sheetViews>
    <sheetView showGridLines="0" view="pageBreakPreview" zoomScaleNormal="100" zoomScaleSheetLayoutView="100" workbookViewId="0">
      <selection activeCell="G12" sqref="G12"/>
    </sheetView>
  </sheetViews>
  <sheetFormatPr defaultColWidth="9.08984375" defaultRowHeight="13"/>
  <cols>
    <col min="1" max="1" width="9.54296875" style="39" customWidth="1"/>
    <col min="2" max="2" width="13.7265625" style="39" customWidth="1"/>
    <col min="3" max="15" width="11.7265625" style="39" customWidth="1"/>
    <col min="16" max="16" width="9.08984375" style="39" hidden="1" customWidth="1"/>
    <col min="17" max="17" width="9.08984375" style="39"/>
    <col min="18" max="18" width="10.6328125" style="39" bestFit="1" customWidth="1"/>
    <col min="19" max="16384" width="9.08984375" style="39"/>
  </cols>
  <sheetData>
    <row r="1" spans="1:17" ht="63.75" customHeight="1">
      <c r="H1" s="219"/>
      <c r="I1" s="251" t="s">
        <v>212</v>
      </c>
    </row>
    <row r="2" spans="1:17" ht="27.75" customHeight="1"/>
    <row r="3" spans="1:17">
      <c r="O3" s="40" t="str">
        <f>IF(I6="事業計画書（宿舎別）","ア・様式1-3",IF(I6="交付申請書（宿舎別）","ア・第1号-3様式","ア・第4号-3様式"))</f>
        <v>ア・様式1-3</v>
      </c>
    </row>
    <row r="4" spans="1:17" ht="20.25" customHeight="1" thickBot="1">
      <c r="A4" s="273" t="s">
        <v>2</v>
      </c>
      <c r="B4" s="273"/>
      <c r="C4" s="273"/>
      <c r="D4" s="273"/>
      <c r="E4" s="273"/>
      <c r="K4" s="274"/>
      <c r="L4" s="274"/>
      <c r="M4" s="274"/>
      <c r="N4" s="274"/>
      <c r="O4" s="274"/>
      <c r="P4" s="41"/>
      <c r="Q4" s="41"/>
    </row>
    <row r="5" spans="1:17" ht="19.5" customHeight="1" thickBot="1">
      <c r="A5" s="42"/>
      <c r="B5" s="42"/>
      <c r="C5" s="43"/>
      <c r="M5" s="44"/>
      <c r="N5" s="45" t="s">
        <v>3</v>
      </c>
      <c r="O5" s="46" t="s">
        <v>29</v>
      </c>
    </row>
    <row r="6" spans="1:17" ht="39.65" customHeight="1" thickBot="1">
      <c r="A6" s="275" t="s">
        <v>102</v>
      </c>
      <c r="B6" s="275"/>
      <c r="C6" s="275"/>
      <c r="D6" s="275"/>
      <c r="E6" s="275"/>
      <c r="F6" s="275"/>
      <c r="G6" s="275"/>
      <c r="H6" s="275"/>
      <c r="I6" s="435" t="s">
        <v>96</v>
      </c>
      <c r="J6" s="435"/>
      <c r="K6" s="435"/>
      <c r="L6" s="435"/>
      <c r="M6" s="47"/>
      <c r="N6" s="252"/>
      <c r="O6" s="203"/>
    </row>
    <row r="7" spans="1:17" ht="13.5" customHeight="1" thickBot="1">
      <c r="A7" s="167"/>
      <c r="B7" s="167"/>
      <c r="C7" s="167"/>
      <c r="D7" s="167"/>
      <c r="E7" s="167"/>
      <c r="F7" s="167"/>
      <c r="G7" s="167"/>
      <c r="H7" s="167"/>
      <c r="I7" s="99"/>
      <c r="J7" s="99"/>
      <c r="K7" s="99"/>
      <c r="L7" s="99"/>
      <c r="M7" s="47"/>
      <c r="N7" s="48"/>
    </row>
    <row r="8" spans="1:17" ht="35.15" customHeight="1" thickBot="1">
      <c r="A8" s="101"/>
      <c r="B8" s="204" t="s">
        <v>155</v>
      </c>
      <c r="C8" s="501"/>
      <c r="D8" s="502"/>
      <c r="E8" s="502"/>
      <c r="F8" s="503"/>
      <c r="G8" s="167"/>
      <c r="H8" s="277" t="s">
        <v>49</v>
      </c>
      <c r="I8" s="278"/>
      <c r="J8" s="504"/>
      <c r="K8" s="505"/>
      <c r="L8" s="505"/>
      <c r="M8" s="505"/>
      <c r="N8" s="505"/>
      <c r="O8" s="506"/>
    </row>
    <row r="9" spans="1:17" ht="35.15" customHeight="1" thickBot="1">
      <c r="B9" s="143"/>
      <c r="C9" s="308" t="s">
        <v>158</v>
      </c>
      <c r="D9" s="309"/>
      <c r="E9" s="241"/>
      <c r="F9" s="49" t="s">
        <v>48</v>
      </c>
      <c r="G9" s="167"/>
      <c r="H9" s="285" t="s">
        <v>4</v>
      </c>
      <c r="I9" s="286"/>
      <c r="J9" s="319"/>
      <c r="K9" s="494"/>
      <c r="L9" s="320"/>
      <c r="M9" s="290" t="s">
        <v>31</v>
      </c>
      <c r="N9" s="291"/>
      <c r="O9" s="292"/>
    </row>
    <row r="10" spans="1:17" ht="35.15" customHeight="1">
      <c r="C10" s="293"/>
      <c r="D10" s="293"/>
      <c r="E10" s="140"/>
      <c r="F10" s="141"/>
      <c r="G10" s="167"/>
      <c r="H10" s="294" t="s">
        <v>5</v>
      </c>
      <c r="I10" s="50" t="s">
        <v>6</v>
      </c>
      <c r="J10" s="495" t="s">
        <v>68</v>
      </c>
      <c r="K10" s="496"/>
      <c r="L10" s="497"/>
      <c r="M10" s="458"/>
      <c r="N10" s="459"/>
      <c r="O10" s="460"/>
      <c r="P10" s="1" t="e">
        <f>(YEAR($J$11)-YEAR($J$10))*12+((MONTH($J$11)-MONTH($J$10))+1)</f>
        <v>#VALUE!</v>
      </c>
    </row>
    <row r="11" spans="1:17" ht="35.15" customHeight="1" thickBot="1">
      <c r="G11" s="167"/>
      <c r="H11" s="295"/>
      <c r="I11" s="51" t="s">
        <v>9</v>
      </c>
      <c r="J11" s="498" t="s">
        <v>68</v>
      </c>
      <c r="K11" s="499"/>
      <c r="L11" s="500"/>
      <c r="M11" s="429"/>
      <c r="N11" s="430"/>
      <c r="O11" s="431"/>
      <c r="P11" s="1" t="e">
        <f>ROUNDDOWN($B$19/P10,0)</f>
        <v>#VALUE!</v>
      </c>
    </row>
    <row r="12" spans="1:17" ht="35.15" customHeight="1">
      <c r="A12" s="52" t="s">
        <v>7</v>
      </c>
      <c r="B12" s="52"/>
      <c r="C12" s="53" t="s">
        <v>8</v>
      </c>
      <c r="D12" s="310">
        <f>O24</f>
        <v>0</v>
      </c>
      <c r="E12" s="311"/>
      <c r="F12" s="54" t="s">
        <v>1</v>
      </c>
      <c r="G12" s="167"/>
      <c r="K12" s="415"/>
      <c r="L12" s="415"/>
      <c r="M12" s="415"/>
      <c r="N12" s="415"/>
      <c r="O12" s="415"/>
    </row>
    <row r="13" spans="1:17" ht="14.15" customHeight="1">
      <c r="B13" s="55"/>
      <c r="C13" s="56"/>
      <c r="D13" s="56"/>
      <c r="E13" s="56"/>
      <c r="F13" s="56"/>
      <c r="G13" s="167"/>
    </row>
    <row r="14" spans="1:17" ht="14.5" thickBot="1">
      <c r="A14" s="52" t="s">
        <v>10</v>
      </c>
      <c r="B14" s="52"/>
      <c r="C14" s="44"/>
      <c r="D14" s="44"/>
      <c r="E14" s="44"/>
      <c r="F14" s="44"/>
      <c r="G14" s="44"/>
      <c r="H14" s="44"/>
      <c r="I14" s="57"/>
      <c r="J14" s="57"/>
      <c r="K14" s="57"/>
      <c r="L14" s="57"/>
      <c r="M14" s="57"/>
      <c r="N14" s="57"/>
      <c r="O14" s="57"/>
    </row>
    <row r="15" spans="1:17" ht="13.5" thickBot="1">
      <c r="A15" s="313" t="s">
        <v>11</v>
      </c>
      <c r="B15" s="314"/>
      <c r="C15" s="58" t="s">
        <v>12</v>
      </c>
      <c r="D15" s="58" t="s">
        <v>13</v>
      </c>
      <c r="E15" s="58" t="s">
        <v>14</v>
      </c>
      <c r="F15" s="58" t="s">
        <v>15</v>
      </c>
      <c r="G15" s="59" t="s">
        <v>16</v>
      </c>
      <c r="H15" s="58" t="s">
        <v>17</v>
      </c>
      <c r="I15" s="58" t="s">
        <v>18</v>
      </c>
      <c r="J15" s="58" t="s">
        <v>19</v>
      </c>
      <c r="K15" s="58" t="s">
        <v>20</v>
      </c>
      <c r="L15" s="168" t="s">
        <v>28</v>
      </c>
      <c r="M15" s="58" t="s">
        <v>21</v>
      </c>
      <c r="N15" s="59" t="s">
        <v>22</v>
      </c>
      <c r="O15" s="45" t="s">
        <v>23</v>
      </c>
    </row>
    <row r="16" spans="1:17" ht="38.15" customHeight="1">
      <c r="A16" s="315" t="s">
        <v>104</v>
      </c>
      <c r="B16" s="316"/>
      <c r="C16" s="206"/>
      <c r="D16" s="206"/>
      <c r="E16" s="206"/>
      <c r="F16" s="206"/>
      <c r="G16" s="206"/>
      <c r="H16" s="206"/>
      <c r="I16" s="206"/>
      <c r="J16" s="206"/>
      <c r="K16" s="206"/>
      <c r="L16" s="206"/>
      <c r="M16" s="206"/>
      <c r="N16" s="206"/>
      <c r="O16" s="89">
        <f>SUM(C16:N16)</f>
        <v>0</v>
      </c>
    </row>
    <row r="17" spans="1:16" ht="38.15" customHeight="1">
      <c r="A17" s="317" t="s">
        <v>24</v>
      </c>
      <c r="B17" s="318"/>
      <c r="C17" s="208"/>
      <c r="D17" s="208"/>
      <c r="E17" s="208"/>
      <c r="F17" s="208"/>
      <c r="G17" s="208"/>
      <c r="H17" s="208"/>
      <c r="I17" s="208"/>
      <c r="J17" s="208"/>
      <c r="K17" s="208"/>
      <c r="L17" s="208"/>
      <c r="M17" s="208"/>
      <c r="N17" s="208"/>
      <c r="O17" s="60">
        <f>SUM(C17:N17)</f>
        <v>0</v>
      </c>
    </row>
    <row r="18" spans="1:16" ht="13.5" thickBot="1">
      <c r="A18" s="317" t="s">
        <v>25</v>
      </c>
      <c r="B18" s="323"/>
      <c r="C18" s="321" t="str">
        <f>IF($B$19="","",IF(AND($J$10&lt;=DATE(2024,4,30),$J$11&gt;=DATE(2024,4,1)),$P$11,""))</f>
        <v/>
      </c>
      <c r="D18" s="321" t="str">
        <f>IF($B$19="","",IF(AND($J$10&lt;=DATE(2024,5,31),$J$11&gt;=DATE(2024,5,1)),$P$11,""))</f>
        <v/>
      </c>
      <c r="E18" s="321" t="str">
        <f>IF($B$19="","",IF(AND($J$10&lt;=DATE(2024,6,30),$J$11&gt;=DATE(2024,6,1)),$P$11,""))</f>
        <v/>
      </c>
      <c r="F18" s="321" t="str">
        <f>IF($B$19="","",IF(AND($J$10&lt;=DATE(2024,7,31),$J$11&gt;=DATE(2024,7,1)),$P$11,""))</f>
        <v/>
      </c>
      <c r="G18" s="321" t="str">
        <f>IF($B$19="","",IF(AND($J$10&lt;=DATE(2024,8,31),$J$11&gt;=DATE(2024,8,1)),$P$11,""))</f>
        <v/>
      </c>
      <c r="H18" s="321" t="str">
        <f>IF($B$19="","",IF(AND($J$10&lt;=DATE(2024,9,30),$J$11&gt;=DATE(2024,9,1)),$P$11,""))</f>
        <v/>
      </c>
      <c r="I18" s="321" t="str">
        <f>IF($B$19="","",IF(AND($J$10&lt;=DATE(2024,10,31),$J$11&gt;=DATE(2024,10,1)),$P$11,""))</f>
        <v/>
      </c>
      <c r="J18" s="321" t="str">
        <f>IF($B$19="","",IF(AND($J$10&lt;=DATE(2024,11,30),$J$11&gt;=DATE(2024,11,1)),$P$11,""))</f>
        <v/>
      </c>
      <c r="K18" s="321" t="str">
        <f>IF($B$19="","",IF(AND($J$10&lt;=DATE(2024,12,31),$J$11&gt;=DATE(2024,12,1)),$P$11,""))</f>
        <v/>
      </c>
      <c r="L18" s="321" t="str">
        <f>IF($B$19="","",IF(AND($J$10&lt;=DATE(2025,1,31),$J$11&gt;=DATE(2025,1,1)),$P$11,""))</f>
        <v/>
      </c>
      <c r="M18" s="321" t="str">
        <f>IF($B$19="","",IF(AND($J$10&lt;=DATE(2025,2,28),$J$11&gt;=DATE(2025,2,1)),$P$11,""))</f>
        <v/>
      </c>
      <c r="N18" s="321" t="str">
        <f>IF($B$19="","",IF(AND($J$10&lt;=DATE(2025,3,31),$J$11&gt;=DATE(2025,3,1)),$P$11,""))</f>
        <v/>
      </c>
      <c r="O18" s="324">
        <f>B19</f>
        <v>0</v>
      </c>
    </row>
    <row r="19" spans="1:16" ht="26.25" customHeight="1" thickBot="1">
      <c r="A19" s="61" t="s">
        <v>30</v>
      </c>
      <c r="B19" s="218"/>
      <c r="C19" s="322"/>
      <c r="D19" s="322"/>
      <c r="E19" s="322"/>
      <c r="F19" s="322"/>
      <c r="G19" s="322"/>
      <c r="H19" s="322"/>
      <c r="I19" s="322"/>
      <c r="J19" s="322"/>
      <c r="K19" s="322"/>
      <c r="L19" s="322"/>
      <c r="M19" s="322"/>
      <c r="N19" s="322"/>
      <c r="O19" s="325"/>
    </row>
    <row r="20" spans="1:16" ht="40.5" customHeight="1" thickBot="1">
      <c r="A20" s="326" t="s">
        <v>50</v>
      </c>
      <c r="B20" s="327"/>
      <c r="C20" s="62">
        <f t="shared" ref="C20:O20" si="0">SUM(C16:C19)</f>
        <v>0</v>
      </c>
      <c r="D20" s="62">
        <f t="shared" si="0"/>
        <v>0</v>
      </c>
      <c r="E20" s="62">
        <f t="shared" si="0"/>
        <v>0</v>
      </c>
      <c r="F20" s="62">
        <f t="shared" si="0"/>
        <v>0</v>
      </c>
      <c r="G20" s="63">
        <f t="shared" si="0"/>
        <v>0</v>
      </c>
      <c r="H20" s="62">
        <f t="shared" si="0"/>
        <v>0</v>
      </c>
      <c r="I20" s="62">
        <f t="shared" si="0"/>
        <v>0</v>
      </c>
      <c r="J20" s="62">
        <f t="shared" si="0"/>
        <v>0</v>
      </c>
      <c r="K20" s="62">
        <f t="shared" si="0"/>
        <v>0</v>
      </c>
      <c r="L20" s="62">
        <f t="shared" si="0"/>
        <v>0</v>
      </c>
      <c r="M20" s="62">
        <f t="shared" si="0"/>
        <v>0</v>
      </c>
      <c r="N20" s="63">
        <f t="shared" si="0"/>
        <v>0</v>
      </c>
      <c r="O20" s="64">
        <f t="shared" si="0"/>
        <v>0</v>
      </c>
    </row>
    <row r="21" spans="1:16" ht="32.15" customHeight="1">
      <c r="A21" s="315" t="s">
        <v>51</v>
      </c>
      <c r="B21" s="316"/>
      <c r="C21" s="206"/>
      <c r="D21" s="206"/>
      <c r="E21" s="206"/>
      <c r="F21" s="206"/>
      <c r="G21" s="206"/>
      <c r="H21" s="206"/>
      <c r="I21" s="206"/>
      <c r="J21" s="206"/>
      <c r="K21" s="206"/>
      <c r="L21" s="206"/>
      <c r="M21" s="206"/>
      <c r="N21" s="206"/>
      <c r="O21" s="89">
        <f>SUM(C21:N21)</f>
        <v>0</v>
      </c>
    </row>
    <row r="22" spans="1:16" ht="40.5" customHeight="1">
      <c r="A22" s="319" t="s">
        <v>52</v>
      </c>
      <c r="B22" s="320"/>
      <c r="C22" s="65">
        <f t="shared" ref="C22:N22" si="1">C20-C21</f>
        <v>0</v>
      </c>
      <c r="D22" s="65">
        <f t="shared" si="1"/>
        <v>0</v>
      </c>
      <c r="E22" s="65">
        <f t="shared" si="1"/>
        <v>0</v>
      </c>
      <c r="F22" s="65">
        <f t="shared" si="1"/>
        <v>0</v>
      </c>
      <c r="G22" s="66">
        <f t="shared" si="1"/>
        <v>0</v>
      </c>
      <c r="H22" s="65">
        <f t="shared" si="1"/>
        <v>0</v>
      </c>
      <c r="I22" s="65">
        <f t="shared" si="1"/>
        <v>0</v>
      </c>
      <c r="J22" s="65">
        <f t="shared" si="1"/>
        <v>0</v>
      </c>
      <c r="K22" s="65">
        <f t="shared" si="1"/>
        <v>0</v>
      </c>
      <c r="L22" s="65">
        <f t="shared" si="1"/>
        <v>0</v>
      </c>
      <c r="M22" s="65">
        <f t="shared" si="1"/>
        <v>0</v>
      </c>
      <c r="N22" s="66">
        <f t="shared" si="1"/>
        <v>0</v>
      </c>
      <c r="O22" s="95" t="s">
        <v>26</v>
      </c>
    </row>
    <row r="23" spans="1:16" ht="40.5" customHeight="1" thickBot="1">
      <c r="A23" s="328" t="s">
        <v>53</v>
      </c>
      <c r="B23" s="329"/>
      <c r="C23" s="67">
        <f t="shared" ref="C23:N23" si="2">IF(C22&lt;82000,C22,82000)</f>
        <v>0</v>
      </c>
      <c r="D23" s="67">
        <f t="shared" si="2"/>
        <v>0</v>
      </c>
      <c r="E23" s="67">
        <f t="shared" si="2"/>
        <v>0</v>
      </c>
      <c r="F23" s="67">
        <f t="shared" si="2"/>
        <v>0</v>
      </c>
      <c r="G23" s="68">
        <f t="shared" si="2"/>
        <v>0</v>
      </c>
      <c r="H23" s="67">
        <f t="shared" si="2"/>
        <v>0</v>
      </c>
      <c r="I23" s="67">
        <f t="shared" si="2"/>
        <v>0</v>
      </c>
      <c r="J23" s="67">
        <f t="shared" si="2"/>
        <v>0</v>
      </c>
      <c r="K23" s="67">
        <f t="shared" si="2"/>
        <v>0</v>
      </c>
      <c r="L23" s="67">
        <f t="shared" si="2"/>
        <v>0</v>
      </c>
      <c r="M23" s="67">
        <f t="shared" si="2"/>
        <v>0</v>
      </c>
      <c r="N23" s="69">
        <f t="shared" si="2"/>
        <v>0</v>
      </c>
      <c r="O23" s="90" t="s">
        <v>26</v>
      </c>
    </row>
    <row r="24" spans="1:16" ht="40.5" customHeight="1" thickTop="1" thickBot="1">
      <c r="A24" s="330" t="s">
        <v>27</v>
      </c>
      <c r="B24" s="331"/>
      <c r="C24" s="211">
        <f t="shared" ref="C24:N24" si="3">ROUNDDOWN(C23*7/8,-3)</f>
        <v>0</v>
      </c>
      <c r="D24" s="211">
        <f t="shared" si="3"/>
        <v>0</v>
      </c>
      <c r="E24" s="211">
        <f t="shared" si="3"/>
        <v>0</v>
      </c>
      <c r="F24" s="211">
        <f t="shared" si="3"/>
        <v>0</v>
      </c>
      <c r="G24" s="212">
        <f t="shared" si="3"/>
        <v>0</v>
      </c>
      <c r="H24" s="211">
        <f t="shared" si="3"/>
        <v>0</v>
      </c>
      <c r="I24" s="211">
        <f t="shared" si="3"/>
        <v>0</v>
      </c>
      <c r="J24" s="211">
        <f t="shared" si="3"/>
        <v>0</v>
      </c>
      <c r="K24" s="211">
        <f t="shared" si="3"/>
        <v>0</v>
      </c>
      <c r="L24" s="211">
        <f t="shared" si="3"/>
        <v>0</v>
      </c>
      <c r="M24" s="211">
        <f t="shared" si="3"/>
        <v>0</v>
      </c>
      <c r="N24" s="212">
        <f t="shared" si="3"/>
        <v>0</v>
      </c>
      <c r="O24" s="70">
        <f>SUM(C24:N24)</f>
        <v>0</v>
      </c>
    </row>
    <row r="25" spans="1:16" ht="43" customHeight="1" thickBot="1">
      <c r="A25" s="71" t="s">
        <v>0</v>
      </c>
      <c r="B25" s="413"/>
      <c r="C25" s="413"/>
      <c r="D25" s="413"/>
      <c r="E25" s="413"/>
      <c r="F25" s="413"/>
      <c r="G25" s="413"/>
      <c r="H25" s="413"/>
      <c r="I25" s="413"/>
      <c r="J25" s="413"/>
      <c r="K25" s="413"/>
      <c r="L25" s="413"/>
      <c r="M25" s="413"/>
      <c r="N25" s="413"/>
      <c r="O25" s="414"/>
    </row>
    <row r="26" spans="1:16">
      <c r="A26" s="39" t="s">
        <v>47</v>
      </c>
      <c r="B26" s="72"/>
      <c r="O26" s="40"/>
    </row>
    <row r="27" spans="1:16" ht="53.25" customHeight="1">
      <c r="O27" s="222" t="s">
        <v>167</v>
      </c>
    </row>
    <row r="28" spans="1:16">
      <c r="O28" s="73"/>
    </row>
    <row r="29" spans="1:16" customFormat="1">
      <c r="A29" s="102"/>
      <c r="B29" s="102"/>
      <c r="C29" s="102"/>
      <c r="D29" s="102"/>
      <c r="E29" s="102"/>
      <c r="F29" s="102"/>
      <c r="G29" s="102"/>
      <c r="J29" s="103"/>
      <c r="K29" s="103"/>
      <c r="O29" s="103"/>
    </row>
    <row r="30" spans="1:16" customFormat="1" ht="25.5" customHeight="1">
      <c r="A30" s="334"/>
      <c r="B30" s="334"/>
      <c r="C30" s="334"/>
      <c r="D30" s="334"/>
      <c r="E30" s="334"/>
      <c r="F30" s="334"/>
      <c r="G30" s="334"/>
      <c r="H30" s="334"/>
      <c r="I30" s="334"/>
      <c r="J30" s="334"/>
      <c r="K30" s="334"/>
      <c r="L30" s="334"/>
      <c r="M30" s="334"/>
      <c r="N30" s="334"/>
      <c r="O30" s="334"/>
      <c r="P30" s="105"/>
    </row>
    <row r="31" spans="1:16" customFormat="1" ht="14.25" customHeight="1">
      <c r="A31" s="104"/>
      <c r="B31" s="102"/>
      <c r="C31" s="102"/>
      <c r="D31" s="102"/>
      <c r="E31" s="102"/>
      <c r="F31" s="102"/>
      <c r="G31" s="102"/>
      <c r="H31" s="103"/>
      <c r="I31" s="103"/>
      <c r="J31" s="492"/>
      <c r="K31" s="492"/>
      <c r="L31" s="493"/>
      <c r="M31" s="493"/>
      <c r="N31" s="493"/>
      <c r="O31" s="493"/>
    </row>
    <row r="32" spans="1:16" customFormat="1" ht="18.75" customHeight="1">
      <c r="B32" s="102"/>
      <c r="C32" s="102"/>
      <c r="D32" s="102"/>
      <c r="E32" s="106"/>
      <c r="F32" s="106"/>
      <c r="G32" s="107"/>
      <c r="H32" s="107"/>
      <c r="I32" s="107"/>
      <c r="J32" s="107"/>
      <c r="K32" s="107"/>
    </row>
    <row r="33" spans="1:15" customFormat="1" ht="12" customHeight="1">
      <c r="A33" s="337"/>
      <c r="B33" s="337"/>
      <c r="C33" s="337"/>
      <c r="D33" s="337"/>
      <c r="E33" s="337"/>
      <c r="F33" s="337"/>
      <c r="G33" s="337"/>
      <c r="H33" s="337"/>
      <c r="I33" s="337"/>
      <c r="J33" s="337"/>
      <c r="K33" s="337"/>
      <c r="L33" s="337"/>
      <c r="M33" s="337"/>
      <c r="N33" s="337"/>
      <c r="O33" s="337"/>
    </row>
    <row r="34" spans="1:15" customFormat="1" ht="27" customHeight="1">
      <c r="A34" s="169"/>
      <c r="B34" s="169"/>
      <c r="C34" s="169"/>
      <c r="D34" s="169"/>
      <c r="E34" s="169"/>
      <c r="F34" s="169"/>
      <c r="G34" s="169"/>
      <c r="H34" s="169"/>
      <c r="I34" s="169"/>
      <c r="J34" s="169"/>
      <c r="K34" s="169"/>
    </row>
    <row r="35" spans="1:15" customFormat="1" ht="27" customHeight="1">
      <c r="A35" s="490"/>
      <c r="B35" s="490"/>
      <c r="C35" s="491"/>
      <c r="D35" s="491"/>
      <c r="E35" s="490"/>
      <c r="F35" s="490"/>
      <c r="G35" s="490"/>
      <c r="H35" s="490"/>
      <c r="I35" s="102"/>
      <c r="J35" s="39"/>
      <c r="K35" s="39"/>
      <c r="N35" s="4"/>
      <c r="O35" s="253"/>
    </row>
    <row r="36" spans="1:15" customFormat="1" ht="29.25" customHeight="1">
      <c r="A36" s="490"/>
      <c r="B36" s="490"/>
      <c r="C36" s="485"/>
      <c r="D36" s="485"/>
      <c r="E36" s="490"/>
      <c r="F36" s="490"/>
      <c r="G36" s="490"/>
      <c r="H36" s="490"/>
      <c r="I36" s="102"/>
      <c r="J36" s="39"/>
      <c r="K36" s="39"/>
      <c r="N36" s="254"/>
      <c r="O36" s="255"/>
    </row>
    <row r="37" spans="1:15" customFormat="1" ht="19">
      <c r="A37" s="112"/>
      <c r="B37" s="112"/>
      <c r="C37" s="102"/>
      <c r="D37" s="102"/>
      <c r="E37" s="102"/>
      <c r="F37" s="102"/>
      <c r="G37" s="102"/>
      <c r="H37" s="102"/>
      <c r="I37" s="102"/>
      <c r="J37" s="146"/>
      <c r="K37" s="147"/>
    </row>
    <row r="38" spans="1:15" customFormat="1" ht="14">
      <c r="A38" s="113"/>
      <c r="B38" s="102"/>
      <c r="C38" s="102"/>
      <c r="D38" s="102"/>
      <c r="E38" s="115"/>
      <c r="F38" s="115"/>
      <c r="G38" s="115"/>
      <c r="H38" s="115"/>
      <c r="I38" s="115"/>
      <c r="J38" s="115"/>
      <c r="K38" s="115"/>
      <c r="L38" s="115"/>
      <c r="M38" s="115"/>
      <c r="O38" s="144"/>
    </row>
    <row r="39" spans="1:15" customFormat="1" ht="33.75" customHeight="1">
      <c r="A39" s="256"/>
      <c r="B39" s="485"/>
      <c r="C39" s="485"/>
      <c r="D39" s="486"/>
      <c r="E39" s="486"/>
      <c r="F39" s="257"/>
      <c r="G39" s="256"/>
      <c r="H39" s="485"/>
      <c r="I39" s="485"/>
      <c r="J39" s="485"/>
      <c r="K39" s="485"/>
      <c r="L39" s="485"/>
      <c r="M39" s="485"/>
      <c r="N39" s="485"/>
      <c r="O39" s="485"/>
    </row>
    <row r="40" spans="1:15" customFormat="1" ht="33.75" customHeight="1">
      <c r="A40" s="120"/>
      <c r="B40" s="488"/>
      <c r="C40" s="488"/>
      <c r="D40" s="489"/>
      <c r="E40" s="489"/>
      <c r="F40" s="258"/>
      <c r="G40" s="258"/>
      <c r="H40" s="484"/>
      <c r="I40" s="484"/>
      <c r="J40" s="484"/>
      <c r="K40" s="484"/>
      <c r="L40" s="484"/>
      <c r="M40" s="484"/>
      <c r="N40" s="484"/>
      <c r="O40" s="484"/>
    </row>
    <row r="41" spans="1:15" customFormat="1">
      <c r="A41" s="120"/>
      <c r="B41" s="121"/>
      <c r="C41" s="121"/>
      <c r="D41" s="122"/>
      <c r="E41" s="122"/>
      <c r="F41" s="362"/>
      <c r="G41" s="362"/>
      <c r="H41" s="362"/>
      <c r="I41" s="362"/>
      <c r="J41" s="362"/>
      <c r="K41" s="362"/>
    </row>
    <row r="42" spans="1:15" customFormat="1" ht="18.75" customHeight="1">
      <c r="A42" s="113"/>
      <c r="B42" s="102"/>
      <c r="C42" s="102"/>
      <c r="D42" s="102"/>
      <c r="E42" s="102"/>
      <c r="F42" s="102"/>
      <c r="G42" s="102"/>
      <c r="H42" s="102"/>
      <c r="I42" s="102"/>
      <c r="J42" s="102"/>
      <c r="K42" s="102"/>
    </row>
    <row r="43" spans="1:15" customFormat="1">
      <c r="A43" s="485"/>
      <c r="B43" s="485"/>
      <c r="C43" s="486"/>
      <c r="D43" s="486"/>
      <c r="E43" s="485"/>
      <c r="F43" s="487"/>
      <c r="G43" s="485"/>
      <c r="H43" s="485"/>
      <c r="I43" s="485"/>
      <c r="J43" s="485"/>
      <c r="K43" s="485"/>
      <c r="L43" s="485"/>
      <c r="M43" s="485"/>
      <c r="N43" s="485"/>
      <c r="O43" s="485"/>
    </row>
    <row r="44" spans="1:15" customFormat="1" ht="27" customHeight="1">
      <c r="A44" s="485"/>
      <c r="B44" s="485"/>
      <c r="C44" s="256"/>
      <c r="D44" s="256"/>
      <c r="E44" s="485"/>
      <c r="F44" s="487"/>
      <c r="G44" s="485"/>
      <c r="H44" s="485"/>
      <c r="I44" s="485"/>
      <c r="J44" s="485"/>
      <c r="K44" s="485"/>
      <c r="L44" s="485"/>
      <c r="M44" s="485"/>
      <c r="N44" s="485"/>
      <c r="O44" s="485"/>
    </row>
    <row r="45" spans="1:15" customFormat="1" ht="27" customHeight="1">
      <c r="A45" s="120"/>
      <c r="B45" s="259"/>
      <c r="C45" s="258"/>
      <c r="D45" s="258"/>
      <c r="E45" s="258"/>
      <c r="F45" s="258"/>
      <c r="G45" s="258"/>
      <c r="H45" s="484"/>
      <c r="I45" s="484"/>
      <c r="J45" s="484"/>
      <c r="K45" s="484"/>
      <c r="L45" s="484"/>
      <c r="M45" s="484"/>
      <c r="N45" s="484"/>
      <c r="O45" s="484"/>
    </row>
    <row r="46" spans="1:15" customFormat="1" ht="27" customHeight="1">
      <c r="A46" s="120"/>
      <c r="B46" s="259"/>
      <c r="C46" s="258"/>
      <c r="D46" s="258"/>
      <c r="E46" s="258"/>
      <c r="F46" s="258"/>
      <c r="G46" s="258"/>
      <c r="H46" s="484"/>
      <c r="I46" s="484"/>
      <c r="J46" s="484"/>
      <c r="K46" s="484"/>
      <c r="L46" s="484"/>
      <c r="M46" s="484"/>
      <c r="N46" s="484"/>
      <c r="O46" s="484"/>
    </row>
    <row r="47" spans="1:15" customFormat="1" ht="27" customHeight="1">
      <c r="A47" s="120"/>
      <c r="B47" s="259"/>
      <c r="C47" s="258"/>
      <c r="D47" s="258"/>
      <c r="E47" s="258"/>
      <c r="F47" s="258"/>
      <c r="G47" s="258"/>
      <c r="H47" s="484"/>
      <c r="I47" s="484"/>
      <c r="J47" s="484"/>
      <c r="K47" s="484"/>
      <c r="L47" s="484"/>
      <c r="M47" s="484"/>
      <c r="N47" s="484"/>
      <c r="O47" s="484"/>
    </row>
    <row r="48" spans="1:15" customFormat="1" ht="27" customHeight="1">
      <c r="A48" s="120"/>
      <c r="B48" s="259"/>
      <c r="C48" s="258"/>
      <c r="D48" s="258"/>
      <c r="E48" s="258"/>
      <c r="F48" s="258"/>
      <c r="G48" s="258"/>
      <c r="H48" s="484"/>
      <c r="I48" s="484"/>
      <c r="J48" s="484"/>
      <c r="K48" s="484"/>
      <c r="L48" s="484"/>
      <c r="M48" s="484"/>
      <c r="N48" s="484"/>
      <c r="O48" s="484"/>
    </row>
    <row r="49" spans="1:15" customFormat="1" ht="27" customHeight="1">
      <c r="A49" s="120"/>
      <c r="B49" s="259"/>
      <c r="C49" s="258"/>
      <c r="D49" s="258"/>
      <c r="E49" s="258"/>
      <c r="F49" s="258"/>
      <c r="G49" s="258"/>
      <c r="H49" s="484"/>
      <c r="I49" s="484"/>
      <c r="J49" s="484"/>
      <c r="K49" s="484"/>
      <c r="L49" s="484"/>
      <c r="M49" s="484"/>
      <c r="N49" s="484"/>
      <c r="O49" s="484"/>
    </row>
    <row r="50" spans="1:15" customFormat="1" ht="27" customHeight="1">
      <c r="A50" s="120"/>
      <c r="B50" s="259"/>
      <c r="C50" s="258"/>
      <c r="D50" s="258"/>
      <c r="E50" s="258"/>
      <c r="F50" s="258"/>
      <c r="G50" s="258"/>
      <c r="H50" s="484"/>
      <c r="I50" s="484"/>
      <c r="J50" s="484"/>
      <c r="K50" s="484"/>
      <c r="L50" s="484"/>
      <c r="M50" s="484"/>
      <c r="N50" s="484"/>
      <c r="O50" s="484"/>
    </row>
    <row r="51" spans="1:15" customFormat="1" ht="27" customHeight="1">
      <c r="A51" s="120"/>
      <c r="B51" s="259"/>
      <c r="C51" s="258"/>
      <c r="D51" s="258"/>
      <c r="E51" s="258"/>
      <c r="F51" s="258"/>
      <c r="G51" s="258"/>
      <c r="H51" s="484"/>
      <c r="I51" s="484"/>
      <c r="J51" s="484"/>
      <c r="K51" s="484"/>
      <c r="L51" s="484"/>
      <c r="M51" s="484"/>
      <c r="N51" s="484"/>
      <c r="O51" s="484"/>
    </row>
    <row r="52" spans="1:15" customFormat="1" ht="27" customHeight="1">
      <c r="A52" s="120"/>
      <c r="B52" s="259"/>
      <c r="C52" s="258"/>
      <c r="D52" s="258"/>
      <c r="E52" s="258"/>
      <c r="F52" s="258"/>
      <c r="G52" s="258"/>
      <c r="H52" s="484"/>
      <c r="I52" s="484"/>
      <c r="J52" s="484"/>
      <c r="K52" s="484"/>
      <c r="L52" s="484"/>
      <c r="M52" s="484"/>
      <c r="N52" s="484"/>
      <c r="O52" s="484"/>
    </row>
    <row r="53" spans="1:15" customFormat="1" ht="27" customHeight="1">
      <c r="A53" s="120"/>
      <c r="B53" s="259"/>
      <c r="C53" s="258"/>
      <c r="D53" s="258"/>
      <c r="E53" s="258"/>
      <c r="F53" s="258"/>
      <c r="G53" s="258"/>
      <c r="H53" s="484"/>
      <c r="I53" s="484"/>
      <c r="J53" s="484"/>
      <c r="K53" s="484"/>
      <c r="L53" s="484"/>
      <c r="M53" s="484"/>
      <c r="N53" s="484"/>
      <c r="O53" s="484"/>
    </row>
    <row r="54" spans="1:15" customFormat="1" ht="27" customHeight="1">
      <c r="A54" s="120"/>
      <c r="B54" s="259"/>
      <c r="C54" s="258"/>
      <c r="D54" s="258"/>
      <c r="E54" s="258"/>
      <c r="F54" s="258"/>
      <c r="G54" s="258"/>
      <c r="H54" s="484"/>
      <c r="I54" s="484"/>
      <c r="J54" s="484"/>
      <c r="K54" s="484"/>
      <c r="L54" s="484"/>
      <c r="M54" s="484"/>
      <c r="N54" s="484"/>
      <c r="O54" s="484"/>
    </row>
    <row r="55" spans="1:15" customFormat="1" ht="27" customHeight="1">
      <c r="A55" s="120"/>
      <c r="B55" s="259"/>
      <c r="C55" s="258"/>
      <c r="D55" s="258"/>
      <c r="E55" s="258"/>
      <c r="F55" s="258"/>
      <c r="G55" s="258"/>
      <c r="H55" s="484"/>
      <c r="I55" s="484"/>
      <c r="J55" s="484"/>
      <c r="K55" s="484"/>
      <c r="L55" s="484"/>
      <c r="M55" s="484"/>
      <c r="N55" s="484"/>
      <c r="O55" s="484"/>
    </row>
    <row r="56" spans="1:15" customFormat="1" ht="26.25" customHeight="1">
      <c r="A56" s="120"/>
      <c r="B56" s="259"/>
      <c r="C56" s="258"/>
      <c r="D56" s="258"/>
      <c r="E56" s="258"/>
      <c r="F56" s="258"/>
      <c r="G56" s="258"/>
      <c r="H56" s="484"/>
      <c r="I56" s="484"/>
      <c r="J56" s="484"/>
      <c r="K56" s="484"/>
      <c r="L56" s="484"/>
      <c r="M56" s="484"/>
      <c r="N56" s="484"/>
      <c r="O56" s="484"/>
    </row>
    <row r="57" spans="1:15" customFormat="1" ht="30.75" customHeight="1">
      <c r="A57" s="129"/>
      <c r="C57" s="102"/>
      <c r="D57" s="102"/>
      <c r="E57" s="102"/>
      <c r="F57" s="102"/>
      <c r="G57" s="102"/>
      <c r="H57" s="102"/>
      <c r="I57" s="102"/>
      <c r="J57" s="102"/>
      <c r="K57" s="102"/>
    </row>
    <row r="58" spans="1:15" customFormat="1" ht="30" customHeight="1">
      <c r="A58" s="382"/>
      <c r="B58" s="382"/>
      <c r="C58" s="383"/>
      <c r="D58" s="383"/>
      <c r="E58" s="383"/>
      <c r="F58" s="383"/>
      <c r="G58" s="383"/>
      <c r="H58" s="383"/>
      <c r="I58" s="383"/>
      <c r="J58" s="383"/>
      <c r="K58" s="383"/>
      <c r="L58" s="130"/>
    </row>
    <row r="59" spans="1:15" customFormat="1" ht="25.5" customHeight="1">
      <c r="A59" s="131"/>
      <c r="B59" s="171"/>
      <c r="C59" s="383"/>
      <c r="D59" s="383"/>
      <c r="E59" s="383"/>
      <c r="F59" s="383"/>
      <c r="G59" s="383"/>
      <c r="H59" s="383"/>
      <c r="I59" s="383"/>
      <c r="J59" s="383"/>
      <c r="K59" s="383"/>
      <c r="L59" s="172"/>
      <c r="O59" s="134"/>
    </row>
    <row r="60" spans="1:15">
      <c r="A60" s="102"/>
      <c r="B60"/>
      <c r="C60"/>
      <c r="D60"/>
      <c r="E60"/>
      <c r="F60"/>
      <c r="G60"/>
      <c r="H60"/>
      <c r="I60"/>
      <c r="J60"/>
      <c r="L60"/>
      <c r="M60"/>
      <c r="N60"/>
      <c r="O60"/>
    </row>
  </sheetData>
  <sheetProtection sheet="1" objects="1" scenarios="1"/>
  <mergeCells count="79">
    <mergeCell ref="A4:E4"/>
    <mergeCell ref="K4:O4"/>
    <mergeCell ref="A6:H6"/>
    <mergeCell ref="I6:L6"/>
    <mergeCell ref="C8:F8"/>
    <mergeCell ref="H8:I8"/>
    <mergeCell ref="J8:O8"/>
    <mergeCell ref="C9:D9"/>
    <mergeCell ref="H9:I9"/>
    <mergeCell ref="J9:L9"/>
    <mergeCell ref="M9:O9"/>
    <mergeCell ref="C10:D10"/>
    <mergeCell ref="H10:H11"/>
    <mergeCell ref="J10:L10"/>
    <mergeCell ref="M10:O11"/>
    <mergeCell ref="J11:L11"/>
    <mergeCell ref="D12:E12"/>
    <mergeCell ref="K12:O12"/>
    <mergeCell ref="A15:B15"/>
    <mergeCell ref="A16:B16"/>
    <mergeCell ref="A17:B17"/>
    <mergeCell ref="A22:B22"/>
    <mergeCell ref="G18:G19"/>
    <mergeCell ref="H18:H19"/>
    <mergeCell ref="I18:I19"/>
    <mergeCell ref="J18:J19"/>
    <mergeCell ref="A18:B18"/>
    <mergeCell ref="C18:C19"/>
    <mergeCell ref="D18:D19"/>
    <mergeCell ref="E18:E19"/>
    <mergeCell ref="F18:F19"/>
    <mergeCell ref="M18:M19"/>
    <mergeCell ref="N18:N19"/>
    <mergeCell ref="O18:O19"/>
    <mergeCell ref="A20:B20"/>
    <mergeCell ref="A21:B21"/>
    <mergeCell ref="K18:K19"/>
    <mergeCell ref="L18:L19"/>
    <mergeCell ref="A23:B23"/>
    <mergeCell ref="A24:B24"/>
    <mergeCell ref="B25:O25"/>
    <mergeCell ref="A30:O30"/>
    <mergeCell ref="J31:K31"/>
    <mergeCell ref="L31:O31"/>
    <mergeCell ref="A33:O33"/>
    <mergeCell ref="A35:B36"/>
    <mergeCell ref="C35:D35"/>
    <mergeCell ref="E35:H35"/>
    <mergeCell ref="C36:D36"/>
    <mergeCell ref="E36:H36"/>
    <mergeCell ref="B39:C39"/>
    <mergeCell ref="D39:E39"/>
    <mergeCell ref="H39:O39"/>
    <mergeCell ref="B40:C40"/>
    <mergeCell ref="D40:E40"/>
    <mergeCell ref="H40:O40"/>
    <mergeCell ref="H50:O50"/>
    <mergeCell ref="F41:K41"/>
    <mergeCell ref="A43:A44"/>
    <mergeCell ref="B43:B44"/>
    <mergeCell ref="C43:D43"/>
    <mergeCell ref="E43:E44"/>
    <mergeCell ref="F43:F44"/>
    <mergeCell ref="G43:G44"/>
    <mergeCell ref="H43:O44"/>
    <mergeCell ref="H45:O45"/>
    <mergeCell ref="H46:O46"/>
    <mergeCell ref="H47:O47"/>
    <mergeCell ref="H48:O48"/>
    <mergeCell ref="H49:O49"/>
    <mergeCell ref="A58:B58"/>
    <mergeCell ref="C58:K58"/>
    <mergeCell ref="C59:K59"/>
    <mergeCell ref="H51:O51"/>
    <mergeCell ref="H52:O52"/>
    <mergeCell ref="H53:O53"/>
    <mergeCell ref="H54:O54"/>
    <mergeCell ref="H55:O55"/>
    <mergeCell ref="H56:O56"/>
  </mergeCells>
  <phoneticPr fontId="7"/>
  <dataValidations count="7">
    <dataValidation allowBlank="1" showErrorMessage="1" sqref="N6 N36" xr:uid="{DCAFD575-7C64-4C0C-8F81-BA08FB7083F6}"/>
    <dataValidation type="date" allowBlank="1" showInputMessage="1" showErrorMessage="1" errorTitle="年月日誤り" error="令和5年度内の日付を入力してください。（日付の間にスペースを入れないでください。）" promptTitle="西暦で入力してください。" prompt="例：○○○○/○/○_x000a_年月日の区切りには / （スラッシュ）を使用してください。" sqref="J10:L11" xr:uid="{980EB859-9BFA-405B-B1E3-26A0F64DAA13}">
      <formula1>45382</formula1>
      <formula2>45747</formula2>
    </dataValidation>
    <dataValidation allowBlank="1" showInputMessage="1" showErrorMessage="1" prompt="建物名 部屋番号まで入力してください。" sqref="J8:O8" xr:uid="{ABE8C314-24A0-4E57-9471-05AAB3A4FFBD}"/>
    <dataValidation type="list" allowBlank="1" showInputMessage="1" showErrorMessage="1" sqref="I6" xr:uid="{9089FF56-B1DF-4D02-8A0E-C7BD37E57618}">
      <formula1>"事業計画書（宿舎別）,交付申請書（宿舎別）,実績報告書（宿舎別）"</formula1>
    </dataValidation>
    <dataValidation allowBlank="1" showInputMessage="1" showErrorMessage="1" promptTitle="直接入力不可" prompt="クリーム色の網掛け部分は直接入力しないでください。" sqref="D12:E12" xr:uid="{CFC83C63-7DF9-4900-9F7B-B4E425CE89BB}"/>
    <dataValidation type="custom" allowBlank="1" showInputMessage="1" showErrorMessage="1" sqref="F40" xr:uid="{39A396DE-3242-4583-B26B-3AB7C2EC3EE9}">
      <formula1>G40-D40</formula1>
    </dataValidation>
    <dataValidation type="date" errorStyle="warning" allowBlank="1" showInputMessage="1" showErrorMessage="1" errorTitle="年月日再確認" error="本年度経費支払日以外の年月日が入っていませんか？_x000a_（例）2020/1/31_x000a_※礼金に関しては、その限りではありません。" sqref="A41" xr:uid="{45E5DFB8-36A6-4FAD-950F-AF4D87B795B5}">
      <formula1>44621</formula1>
      <formula2>45016</formula2>
    </dataValidation>
  </dataValidations>
  <printOptions horizontalCentered="1"/>
  <pageMargins left="0.70866141732283472" right="0.70866141732283472" top="0.74803149606299213" bottom="0.74803149606299213" header="0.31496062992125984" footer="0.31496062992125984"/>
  <pageSetup paperSize="9" scale="48" orientation="portrait" r:id="rId1"/>
  <headerFooter scaleWithDoc="0"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0710A-C641-45EE-9509-80B8ED5F8827}">
  <sheetPr>
    <tabColor rgb="FF0070C0"/>
    <pageSetUpPr fitToPage="1"/>
  </sheetPr>
  <dimension ref="A1:Q54"/>
  <sheetViews>
    <sheetView showGridLines="0" view="pageBreakPreview" zoomScaleNormal="100" zoomScaleSheetLayoutView="100" workbookViewId="0">
      <selection sqref="A1:O51"/>
    </sheetView>
  </sheetViews>
  <sheetFormatPr defaultColWidth="9.08984375" defaultRowHeight="13"/>
  <cols>
    <col min="1" max="1" width="9.54296875" style="39" customWidth="1"/>
    <col min="2" max="2" width="13.7265625" style="39" customWidth="1"/>
    <col min="3" max="15" width="11.7265625" style="39" customWidth="1"/>
    <col min="16" max="16" width="9.08984375" style="39" hidden="1" customWidth="1"/>
    <col min="17" max="17" width="9.08984375" style="39"/>
    <col min="18" max="18" width="10.6328125" style="39" bestFit="1" customWidth="1"/>
    <col min="19" max="16384" width="9.08984375" style="39"/>
  </cols>
  <sheetData>
    <row r="1" spans="1:17" ht="56.25" customHeight="1">
      <c r="H1" s="227" t="s">
        <v>186</v>
      </c>
      <c r="I1" s="231"/>
      <c r="O1" s="73" t="str">
        <f>IF(I4="事業計画書（宿舎別）","ア・様式1-3",IF(I4="交付申請書（宿舎別）","ア・第1号-3様式","ア・第4号-3様式"))</f>
        <v>ア・第1号-3様式</v>
      </c>
    </row>
    <row r="2" spans="1:17" ht="32.25" customHeight="1" thickBot="1">
      <c r="A2" s="273" t="s">
        <v>2</v>
      </c>
      <c r="B2" s="273"/>
      <c r="C2" s="273"/>
      <c r="D2" s="273"/>
      <c r="E2" s="273"/>
      <c r="H2" s="217" t="s">
        <v>179</v>
      </c>
      <c r="K2" s="41"/>
      <c r="L2" s="41"/>
      <c r="M2" s="41"/>
      <c r="N2" s="41"/>
      <c r="O2" s="41"/>
      <c r="P2" s="41"/>
      <c r="Q2" s="41"/>
    </row>
    <row r="3" spans="1:17" ht="19.5" customHeight="1" thickBot="1">
      <c r="A3" s="42"/>
      <c r="B3" s="42"/>
      <c r="C3" s="43"/>
      <c r="M3" s="44"/>
      <c r="N3" s="45" t="s">
        <v>3</v>
      </c>
      <c r="O3" s="46" t="s">
        <v>29</v>
      </c>
    </row>
    <row r="4" spans="1:17" ht="39.65" customHeight="1" thickBot="1">
      <c r="A4" s="275" t="s">
        <v>102</v>
      </c>
      <c r="B4" s="275"/>
      <c r="C4" s="275"/>
      <c r="D4" s="275"/>
      <c r="E4" s="275"/>
      <c r="F4" s="275"/>
      <c r="G4" s="275"/>
      <c r="H4" s="275"/>
      <c r="I4" s="435" t="s">
        <v>187</v>
      </c>
      <c r="J4" s="435"/>
      <c r="K4" s="435"/>
      <c r="L4" s="435"/>
      <c r="M4" s="47"/>
      <c r="N4" s="202">
        <v>3</v>
      </c>
      <c r="O4" s="223">
        <v>-1</v>
      </c>
    </row>
    <row r="5" spans="1:17" ht="13.5" customHeight="1" thickBot="1">
      <c r="A5" s="167"/>
      <c r="B5" s="167"/>
      <c r="C5" s="167"/>
      <c r="D5" s="167"/>
      <c r="E5" s="167"/>
      <c r="F5" s="167"/>
      <c r="G5" s="167"/>
      <c r="H5" s="167"/>
      <c r="I5" s="99"/>
      <c r="J5" s="99"/>
      <c r="K5" s="99"/>
      <c r="L5" s="99"/>
      <c r="M5" s="47"/>
      <c r="N5" s="48"/>
    </row>
    <row r="6" spans="1:17" ht="35.15" customHeight="1" thickBot="1">
      <c r="A6" s="101"/>
      <c r="B6" s="204" t="s">
        <v>155</v>
      </c>
      <c r="C6" s="436" t="s">
        <v>156</v>
      </c>
      <c r="D6" s="436"/>
      <c r="E6" s="436"/>
      <c r="F6" s="437"/>
      <c r="G6" s="167"/>
      <c r="H6" s="277" t="s">
        <v>49</v>
      </c>
      <c r="I6" s="278"/>
      <c r="J6" s="467" t="s">
        <v>180</v>
      </c>
      <c r="K6" s="468"/>
      <c r="L6" s="468"/>
      <c r="M6" s="468"/>
      <c r="N6" s="468"/>
      <c r="O6" s="469"/>
    </row>
    <row r="7" spans="1:17" ht="35.15" customHeight="1" thickBot="1">
      <c r="B7" s="143"/>
      <c r="C7" s="308" t="s">
        <v>158</v>
      </c>
      <c r="D7" s="309"/>
      <c r="E7" s="205">
        <v>2.2999999999999998</v>
      </c>
      <c r="F7" s="49" t="s">
        <v>48</v>
      </c>
      <c r="G7" s="167"/>
      <c r="H7" s="285" t="s">
        <v>4</v>
      </c>
      <c r="I7" s="286"/>
      <c r="J7" s="417" t="s">
        <v>181</v>
      </c>
      <c r="K7" s="418"/>
      <c r="L7" s="419"/>
      <c r="M7" s="290" t="s">
        <v>31</v>
      </c>
      <c r="N7" s="291"/>
      <c r="O7" s="292"/>
    </row>
    <row r="8" spans="1:17" ht="35.15" customHeight="1">
      <c r="C8" s="293"/>
      <c r="D8" s="293"/>
      <c r="E8" s="140"/>
      <c r="F8" s="141"/>
      <c r="G8" s="167"/>
      <c r="H8" s="294" t="s">
        <v>5</v>
      </c>
      <c r="I8" s="50" t="s">
        <v>6</v>
      </c>
      <c r="J8" s="423">
        <v>45748</v>
      </c>
      <c r="K8" s="424"/>
      <c r="L8" s="425"/>
      <c r="M8" s="458"/>
      <c r="N8" s="459"/>
      <c r="O8" s="460"/>
      <c r="P8" s="1">
        <f>(YEAR($J$9)-YEAR($J$8))*12+((MONTH($J$9)-MONTH($J$8))+1)</f>
        <v>4</v>
      </c>
    </row>
    <row r="9" spans="1:17" ht="35.15" customHeight="1" thickBot="1">
      <c r="G9" s="167"/>
      <c r="H9" s="295"/>
      <c r="I9" s="51" t="s">
        <v>9</v>
      </c>
      <c r="J9" s="447">
        <v>45869</v>
      </c>
      <c r="K9" s="448"/>
      <c r="L9" s="449"/>
      <c r="M9" s="429"/>
      <c r="N9" s="430"/>
      <c r="O9" s="431"/>
      <c r="P9" s="1">
        <f>ROUNDDOWN($B$17/P8,0)</f>
        <v>0</v>
      </c>
    </row>
    <row r="10" spans="1:17" ht="35.15" customHeight="1">
      <c r="A10" s="52" t="s">
        <v>7</v>
      </c>
      <c r="B10" s="52"/>
      <c r="C10" s="53" t="s">
        <v>8</v>
      </c>
      <c r="D10" s="310">
        <f>O22</f>
        <v>228000</v>
      </c>
      <c r="E10" s="311"/>
      <c r="F10" s="54" t="s">
        <v>1</v>
      </c>
      <c r="G10" s="167"/>
      <c r="K10" s="415"/>
      <c r="L10" s="415"/>
      <c r="M10" s="415"/>
      <c r="N10" s="415"/>
      <c r="O10" s="415"/>
    </row>
    <row r="11" spans="1:17" ht="14.15" customHeight="1">
      <c r="B11" s="55"/>
      <c r="C11" s="56"/>
      <c r="D11" s="56"/>
      <c r="E11" s="56"/>
      <c r="F11" s="56"/>
      <c r="G11" s="167"/>
    </row>
    <row r="12" spans="1:17" ht="14.5" thickBot="1">
      <c r="A12" s="52" t="s">
        <v>10</v>
      </c>
      <c r="B12" s="52"/>
      <c r="C12" s="44"/>
      <c r="D12" s="44"/>
      <c r="E12" s="44"/>
      <c r="F12" s="44"/>
      <c r="G12" s="44"/>
      <c r="H12" s="44"/>
      <c r="I12" s="57"/>
      <c r="J12" s="57"/>
      <c r="K12" s="57"/>
      <c r="L12" s="57"/>
      <c r="M12" s="57"/>
      <c r="N12" s="57"/>
      <c r="O12" s="57"/>
    </row>
    <row r="13" spans="1:17" ht="13.5" thickBot="1">
      <c r="A13" s="313" t="s">
        <v>11</v>
      </c>
      <c r="B13" s="314"/>
      <c r="C13" s="58" t="s">
        <v>12</v>
      </c>
      <c r="D13" s="58" t="s">
        <v>13</v>
      </c>
      <c r="E13" s="58" t="s">
        <v>14</v>
      </c>
      <c r="F13" s="58" t="s">
        <v>15</v>
      </c>
      <c r="G13" s="59" t="s">
        <v>16</v>
      </c>
      <c r="H13" s="58" t="s">
        <v>17</v>
      </c>
      <c r="I13" s="58" t="s">
        <v>18</v>
      </c>
      <c r="J13" s="58" t="s">
        <v>19</v>
      </c>
      <c r="K13" s="58" t="s">
        <v>20</v>
      </c>
      <c r="L13" s="168" t="s">
        <v>28</v>
      </c>
      <c r="M13" s="58" t="s">
        <v>21</v>
      </c>
      <c r="N13" s="59" t="s">
        <v>22</v>
      </c>
      <c r="O13" s="45" t="s">
        <v>23</v>
      </c>
    </row>
    <row r="14" spans="1:17" ht="38.15" customHeight="1">
      <c r="A14" s="315" t="s">
        <v>188</v>
      </c>
      <c r="B14" s="316"/>
      <c r="C14" s="207">
        <v>62000</v>
      </c>
      <c r="D14" s="207">
        <v>62000</v>
      </c>
      <c r="E14" s="207">
        <v>62000</v>
      </c>
      <c r="F14" s="207">
        <v>62000</v>
      </c>
      <c r="G14" s="206"/>
      <c r="H14" s="206"/>
      <c r="I14" s="206"/>
      <c r="J14" s="206"/>
      <c r="K14" s="206"/>
      <c r="L14" s="206"/>
      <c r="M14" s="206"/>
      <c r="N14" s="206"/>
      <c r="O14" s="89">
        <f>SUM(C14:N14)</f>
        <v>248000</v>
      </c>
    </row>
    <row r="15" spans="1:17" ht="38.15" customHeight="1">
      <c r="A15" s="317" t="s">
        <v>24</v>
      </c>
      <c r="B15" s="318"/>
      <c r="C15" s="209">
        <v>4000</v>
      </c>
      <c r="D15" s="209">
        <v>4000</v>
      </c>
      <c r="E15" s="209">
        <v>4000</v>
      </c>
      <c r="F15" s="209">
        <v>4000</v>
      </c>
      <c r="G15" s="208"/>
      <c r="H15" s="208"/>
      <c r="I15" s="208"/>
      <c r="J15" s="208"/>
      <c r="K15" s="208"/>
      <c r="L15" s="208"/>
      <c r="M15" s="208"/>
      <c r="N15" s="208"/>
      <c r="O15" s="60">
        <f>SUM(C15:N15)</f>
        <v>16000</v>
      </c>
    </row>
    <row r="16" spans="1:17" ht="13.5" thickBot="1">
      <c r="A16" s="317" t="s">
        <v>25</v>
      </c>
      <c r="B16" s="323"/>
      <c r="C16" s="321" t="str">
        <f>IF($B$17="","",IF(AND($J$8&lt;=DATE(2024,4,30),$J$9&gt;=DATE(2024,4,1)),$P$9,""))</f>
        <v/>
      </c>
      <c r="D16" s="321" t="str">
        <f>IF($B$17="","",IF(AND($J$8&lt;=DATE(2024,5,31),$J$9&gt;=DATE(2024,5,1)),$P$9,""))</f>
        <v/>
      </c>
      <c r="E16" s="321" t="str">
        <f>IF($B$17="","",IF(AND($J$8&lt;=DATE(2024,6,30),$J$9&gt;=DATE(2024,6,1)),$P$9,""))</f>
        <v/>
      </c>
      <c r="F16" s="321" t="str">
        <f>IF($B$17="","",IF(AND($J$8&lt;=DATE(2024,7,31),$J$9&gt;=DATE(2024,7,1)),$P$9,""))</f>
        <v/>
      </c>
      <c r="G16" s="321" t="str">
        <f>IF($B$17="","",IF(AND($J$8&lt;=DATE(2024,8,31),$J$9&gt;=DATE(2024,8,1)),$P$9,""))</f>
        <v/>
      </c>
      <c r="H16" s="321" t="str">
        <f>IF($B$17="","",IF(AND($J$8&lt;=DATE(2024,9,30),$J$9&gt;=DATE(2024,9,1)),$P$9,""))</f>
        <v/>
      </c>
      <c r="I16" s="321" t="str">
        <f>IF($B$17="","",IF(AND($J$8&lt;=DATE(2024,10,31),$J$9&gt;=DATE(2024,10,1)),$P$9,""))</f>
        <v/>
      </c>
      <c r="J16" s="321" t="str">
        <f>IF($B$17="","",IF(AND($J$8&lt;=DATE(2024,11,30),$J$9&gt;=DATE(2024,11,1)),$P$9,""))</f>
        <v/>
      </c>
      <c r="K16" s="321" t="str">
        <f>IF($B$17="","",IF(AND($J$8&lt;=DATE(2024,12,31),$J$9&gt;=DATE(2024,12,1)),$P$9,""))</f>
        <v/>
      </c>
      <c r="L16" s="321" t="str">
        <f>IF($B$17="","",IF(AND($J$8&lt;=DATE(2025,1,31),$J$9&gt;=DATE(2025,1,1)),$P$9,""))</f>
        <v/>
      </c>
      <c r="M16" s="321" t="str">
        <f>IF($B$17="","",IF(AND($J$8&lt;=DATE(2025,2,28),$J$9&gt;=DATE(2025,2,1)),$P$9,""))</f>
        <v/>
      </c>
      <c r="N16" s="321" t="str">
        <f>IF($B$17="","",IF(AND($J$8&lt;=DATE(2025,3,31),$J$9&gt;=DATE(2025,3,1)),$P$9,""))</f>
        <v/>
      </c>
      <c r="O16" s="324">
        <f>B17</f>
        <v>0</v>
      </c>
    </row>
    <row r="17" spans="1:17" ht="26.25" customHeight="1" thickBot="1">
      <c r="A17" s="61" t="s">
        <v>30</v>
      </c>
      <c r="B17" s="218"/>
      <c r="C17" s="322"/>
      <c r="D17" s="322"/>
      <c r="E17" s="322"/>
      <c r="F17" s="322"/>
      <c r="G17" s="322"/>
      <c r="H17" s="322"/>
      <c r="I17" s="322"/>
      <c r="J17" s="322"/>
      <c r="K17" s="322"/>
      <c r="L17" s="322"/>
      <c r="M17" s="322"/>
      <c r="N17" s="322"/>
      <c r="O17" s="325"/>
    </row>
    <row r="18" spans="1:17" ht="40.5" customHeight="1" thickBot="1">
      <c r="A18" s="326" t="s">
        <v>50</v>
      </c>
      <c r="B18" s="327"/>
      <c r="C18" s="62">
        <f t="shared" ref="C18:O18" si="0">SUM(C14:C17)</f>
        <v>66000</v>
      </c>
      <c r="D18" s="62">
        <f t="shared" si="0"/>
        <v>66000</v>
      </c>
      <c r="E18" s="62">
        <f t="shared" si="0"/>
        <v>66000</v>
      </c>
      <c r="F18" s="62">
        <f t="shared" si="0"/>
        <v>66000</v>
      </c>
      <c r="G18" s="63">
        <f t="shared" si="0"/>
        <v>0</v>
      </c>
      <c r="H18" s="62">
        <f t="shared" si="0"/>
        <v>0</v>
      </c>
      <c r="I18" s="62">
        <f t="shared" si="0"/>
        <v>0</v>
      </c>
      <c r="J18" s="62">
        <f t="shared" si="0"/>
        <v>0</v>
      </c>
      <c r="K18" s="62">
        <f t="shared" si="0"/>
        <v>0</v>
      </c>
      <c r="L18" s="62">
        <f t="shared" si="0"/>
        <v>0</v>
      </c>
      <c r="M18" s="62">
        <f t="shared" si="0"/>
        <v>0</v>
      </c>
      <c r="N18" s="63">
        <f t="shared" si="0"/>
        <v>0</v>
      </c>
      <c r="O18" s="64">
        <f t="shared" si="0"/>
        <v>264000</v>
      </c>
    </row>
    <row r="19" spans="1:17" ht="32.15" customHeight="1">
      <c r="A19" s="315" t="s">
        <v>51</v>
      </c>
      <c r="B19" s="316"/>
      <c r="C19" s="206"/>
      <c r="D19" s="206"/>
      <c r="E19" s="206"/>
      <c r="F19" s="206"/>
      <c r="G19" s="206"/>
      <c r="H19" s="206"/>
      <c r="I19" s="206"/>
      <c r="J19" s="206"/>
      <c r="K19" s="206"/>
      <c r="L19" s="206"/>
      <c r="M19" s="206"/>
      <c r="N19" s="206"/>
      <c r="O19" s="89">
        <f>SUM(C19:N19)</f>
        <v>0</v>
      </c>
    </row>
    <row r="20" spans="1:17" ht="40.5" customHeight="1">
      <c r="A20" s="319" t="s">
        <v>52</v>
      </c>
      <c r="B20" s="320"/>
      <c r="C20" s="65">
        <f t="shared" ref="C20:N20" si="1">C18-C19</f>
        <v>66000</v>
      </c>
      <c r="D20" s="65">
        <f t="shared" si="1"/>
        <v>66000</v>
      </c>
      <c r="E20" s="65">
        <f t="shared" si="1"/>
        <v>66000</v>
      </c>
      <c r="F20" s="65">
        <f t="shared" si="1"/>
        <v>66000</v>
      </c>
      <c r="G20" s="66">
        <f t="shared" si="1"/>
        <v>0</v>
      </c>
      <c r="H20" s="65">
        <f t="shared" si="1"/>
        <v>0</v>
      </c>
      <c r="I20" s="65">
        <f t="shared" si="1"/>
        <v>0</v>
      </c>
      <c r="J20" s="65">
        <f t="shared" si="1"/>
        <v>0</v>
      </c>
      <c r="K20" s="65">
        <f t="shared" si="1"/>
        <v>0</v>
      </c>
      <c r="L20" s="65">
        <f t="shared" si="1"/>
        <v>0</v>
      </c>
      <c r="M20" s="65">
        <f t="shared" si="1"/>
        <v>0</v>
      </c>
      <c r="N20" s="66">
        <f t="shared" si="1"/>
        <v>0</v>
      </c>
      <c r="O20" s="95" t="s">
        <v>26</v>
      </c>
    </row>
    <row r="21" spans="1:17" ht="40.5" customHeight="1" thickBot="1">
      <c r="A21" s="328" t="s">
        <v>53</v>
      </c>
      <c r="B21" s="329"/>
      <c r="C21" s="67">
        <f t="shared" ref="C21:N21" si="2">IF(C20&lt;82000,C20,82000)</f>
        <v>66000</v>
      </c>
      <c r="D21" s="67">
        <f t="shared" si="2"/>
        <v>66000</v>
      </c>
      <c r="E21" s="67">
        <f t="shared" si="2"/>
        <v>66000</v>
      </c>
      <c r="F21" s="67">
        <f t="shared" si="2"/>
        <v>66000</v>
      </c>
      <c r="G21" s="68">
        <f t="shared" si="2"/>
        <v>0</v>
      </c>
      <c r="H21" s="67">
        <f t="shared" si="2"/>
        <v>0</v>
      </c>
      <c r="I21" s="67">
        <f t="shared" si="2"/>
        <v>0</v>
      </c>
      <c r="J21" s="67">
        <f t="shared" si="2"/>
        <v>0</v>
      </c>
      <c r="K21" s="67">
        <f t="shared" si="2"/>
        <v>0</v>
      </c>
      <c r="L21" s="67">
        <f t="shared" si="2"/>
        <v>0</v>
      </c>
      <c r="M21" s="67">
        <f t="shared" si="2"/>
        <v>0</v>
      </c>
      <c r="N21" s="69">
        <f t="shared" si="2"/>
        <v>0</v>
      </c>
      <c r="O21" s="90" t="s">
        <v>26</v>
      </c>
    </row>
    <row r="22" spans="1:17" ht="40.5" customHeight="1" thickTop="1" thickBot="1">
      <c r="A22" s="330" t="s">
        <v>27</v>
      </c>
      <c r="B22" s="331"/>
      <c r="C22" s="211">
        <f t="shared" ref="C22:N22" si="3">ROUNDDOWN(C21*7/8,-3)</f>
        <v>57000</v>
      </c>
      <c r="D22" s="211">
        <f t="shared" si="3"/>
        <v>57000</v>
      </c>
      <c r="E22" s="211">
        <f t="shared" si="3"/>
        <v>57000</v>
      </c>
      <c r="F22" s="211">
        <f t="shared" si="3"/>
        <v>57000</v>
      </c>
      <c r="G22" s="212">
        <f t="shared" si="3"/>
        <v>0</v>
      </c>
      <c r="H22" s="211">
        <f t="shared" si="3"/>
        <v>0</v>
      </c>
      <c r="I22" s="211">
        <f t="shared" si="3"/>
        <v>0</v>
      </c>
      <c r="J22" s="211">
        <f t="shared" si="3"/>
        <v>0</v>
      </c>
      <c r="K22" s="211">
        <f t="shared" si="3"/>
        <v>0</v>
      </c>
      <c r="L22" s="211">
        <f t="shared" si="3"/>
        <v>0</v>
      </c>
      <c r="M22" s="211">
        <f t="shared" si="3"/>
        <v>0</v>
      </c>
      <c r="N22" s="212">
        <f t="shared" si="3"/>
        <v>0</v>
      </c>
      <c r="O22" s="70">
        <f>SUM(C22:N22)</f>
        <v>228000</v>
      </c>
    </row>
    <row r="23" spans="1:17" ht="43" customHeight="1" thickBot="1">
      <c r="A23" s="71" t="s">
        <v>0</v>
      </c>
      <c r="B23" s="482" t="s">
        <v>189</v>
      </c>
      <c r="C23" s="482"/>
      <c r="D23" s="482"/>
      <c r="E23" s="482"/>
      <c r="F23" s="482"/>
      <c r="G23" s="482"/>
      <c r="H23" s="482"/>
      <c r="I23" s="482"/>
      <c r="J23" s="482"/>
      <c r="K23" s="482"/>
      <c r="L23" s="482"/>
      <c r="M23" s="482"/>
      <c r="N23" s="482"/>
      <c r="O23" s="483"/>
    </row>
    <row r="24" spans="1:17" ht="29.25" customHeight="1">
      <c r="A24" s="213" t="s">
        <v>47</v>
      </c>
      <c r="B24" s="228"/>
      <c r="C24" s="228"/>
      <c r="D24" s="228"/>
      <c r="E24" s="228"/>
      <c r="F24" s="228"/>
      <c r="G24" s="228"/>
      <c r="H24" s="228"/>
      <c r="I24" s="228"/>
      <c r="J24" s="228"/>
      <c r="K24" s="228"/>
      <c r="L24" s="228"/>
      <c r="M24" s="228"/>
      <c r="N24" s="228"/>
      <c r="O24" s="228"/>
    </row>
    <row r="25" spans="1:17" ht="32.25" customHeight="1" thickBot="1">
      <c r="A25" s="224"/>
      <c r="B25" s="229"/>
      <c r="C25" s="224"/>
      <c r="D25" s="224"/>
      <c r="E25" s="224"/>
      <c r="F25" s="224"/>
      <c r="G25" s="224"/>
      <c r="H25" s="224"/>
      <c r="I25" s="224"/>
      <c r="J25" s="224"/>
      <c r="K25" s="224"/>
      <c r="L25" s="224"/>
      <c r="M25" s="224"/>
      <c r="N25" s="230"/>
      <c r="O25" s="225" t="s">
        <v>167</v>
      </c>
    </row>
    <row r="26" spans="1:17" ht="59.25" customHeight="1" thickTop="1">
      <c r="O26" s="73"/>
    </row>
    <row r="27" spans="1:17" ht="24.75" customHeight="1">
      <c r="H27" s="227" t="s">
        <v>183</v>
      </c>
      <c r="I27" s="231"/>
      <c r="O27" s="73" t="str">
        <f>IF(I31="事業計画書（宿舎別）","ア・様式1-3",IF(I31="交付申請書（宿舎別）","ア・第1号-3様式","ア・第4号-3様式"))</f>
        <v>ア・第4号-3様式</v>
      </c>
    </row>
    <row r="28" spans="1:17" ht="27" customHeight="1" thickBot="1">
      <c r="A28" s="273" t="s">
        <v>2</v>
      </c>
      <c r="B28" s="273"/>
      <c r="C28" s="273"/>
      <c r="D28" s="273"/>
      <c r="E28" s="273"/>
      <c r="H28" s="232" t="s">
        <v>179</v>
      </c>
      <c r="K28" s="41"/>
      <c r="L28" s="41"/>
      <c r="M28" s="41"/>
      <c r="N28" s="41"/>
      <c r="O28" s="41"/>
      <c r="P28" s="41"/>
      <c r="Q28" s="41"/>
    </row>
    <row r="29" spans="1:17" ht="19.5" customHeight="1" thickBot="1">
      <c r="A29" s="42"/>
      <c r="B29" s="42"/>
      <c r="C29" s="43"/>
      <c r="M29" s="44"/>
      <c r="N29" s="45" t="s">
        <v>3</v>
      </c>
      <c r="O29" s="46" t="s">
        <v>29</v>
      </c>
    </row>
    <row r="30" spans="1:17" ht="39.65" customHeight="1" thickBot="1">
      <c r="A30" s="275" t="s">
        <v>102</v>
      </c>
      <c r="B30" s="275"/>
      <c r="C30" s="275"/>
      <c r="D30" s="275"/>
      <c r="E30" s="275"/>
      <c r="F30" s="275"/>
      <c r="G30" s="275"/>
      <c r="H30" s="275"/>
      <c r="I30" s="435" t="s">
        <v>187</v>
      </c>
      <c r="J30" s="435"/>
      <c r="K30" s="435"/>
      <c r="L30" s="435"/>
      <c r="M30" s="47"/>
      <c r="N30" s="202">
        <v>3</v>
      </c>
      <c r="O30" s="223">
        <v>-2</v>
      </c>
    </row>
    <row r="31" spans="1:17" ht="13.5" customHeight="1" thickBot="1">
      <c r="A31" s="167"/>
      <c r="B31" s="167"/>
      <c r="C31" s="167"/>
      <c r="D31" s="167"/>
      <c r="E31" s="167"/>
      <c r="F31" s="167"/>
      <c r="G31" s="167"/>
      <c r="H31" s="167"/>
      <c r="I31" s="99"/>
      <c r="J31" s="99"/>
      <c r="K31" s="99"/>
      <c r="L31" s="99"/>
      <c r="M31" s="47"/>
      <c r="N31" s="48"/>
    </row>
    <row r="32" spans="1:17" ht="35.15" customHeight="1" thickBot="1">
      <c r="A32" s="101"/>
      <c r="B32" s="204" t="s">
        <v>155</v>
      </c>
      <c r="C32" s="436" t="s">
        <v>156</v>
      </c>
      <c r="D32" s="436"/>
      <c r="E32" s="436"/>
      <c r="F32" s="437"/>
      <c r="G32" s="167"/>
      <c r="H32" s="277" t="s">
        <v>49</v>
      </c>
      <c r="I32" s="278"/>
      <c r="J32" s="510" t="s">
        <v>190</v>
      </c>
      <c r="K32" s="511"/>
      <c r="L32" s="511"/>
      <c r="M32" s="511"/>
      <c r="N32" s="511"/>
      <c r="O32" s="512"/>
    </row>
    <row r="33" spans="1:16" ht="35.15" customHeight="1" thickBot="1">
      <c r="B33" s="143"/>
      <c r="C33" s="308" t="s">
        <v>158</v>
      </c>
      <c r="D33" s="309"/>
      <c r="E33" s="233">
        <v>4.5199999999999996</v>
      </c>
      <c r="F33" s="49" t="s">
        <v>48</v>
      </c>
      <c r="G33" s="167"/>
      <c r="H33" s="285" t="s">
        <v>4</v>
      </c>
      <c r="I33" s="286"/>
      <c r="J33" s="513" t="s">
        <v>191</v>
      </c>
      <c r="K33" s="514"/>
      <c r="L33" s="515"/>
      <c r="M33" s="290" t="s">
        <v>31</v>
      </c>
      <c r="N33" s="291"/>
      <c r="O33" s="292"/>
    </row>
    <row r="34" spans="1:16" ht="35.15" customHeight="1">
      <c r="C34" s="293"/>
      <c r="D34" s="293"/>
      <c r="E34" s="140"/>
      <c r="F34" s="141"/>
      <c r="G34" s="167"/>
      <c r="H34" s="294" t="s">
        <v>5</v>
      </c>
      <c r="I34" s="50" t="s">
        <v>6</v>
      </c>
      <c r="J34" s="507">
        <v>45931</v>
      </c>
      <c r="K34" s="508"/>
      <c r="L34" s="509"/>
      <c r="M34" s="458"/>
      <c r="N34" s="459"/>
      <c r="O34" s="460"/>
      <c r="P34" s="1">
        <f>(YEAR($J$9)-YEAR($J$8))*12+((MONTH($J$9)-MONTH($J$8))+1)</f>
        <v>4</v>
      </c>
    </row>
    <row r="35" spans="1:16" ht="35.15" customHeight="1" thickBot="1">
      <c r="G35" s="167"/>
      <c r="H35" s="295"/>
      <c r="I35" s="51" t="s">
        <v>9</v>
      </c>
      <c r="J35" s="423">
        <v>46112</v>
      </c>
      <c r="K35" s="424"/>
      <c r="L35" s="425"/>
      <c r="M35" s="429"/>
      <c r="N35" s="430"/>
      <c r="O35" s="431"/>
      <c r="P35" s="1">
        <f>ROUNDDOWN($B$17/P34,0)</f>
        <v>0</v>
      </c>
    </row>
    <row r="36" spans="1:16" ht="35.15" customHeight="1">
      <c r="A36" s="52" t="s">
        <v>7</v>
      </c>
      <c r="B36" s="52"/>
      <c r="C36" s="53" t="s">
        <v>8</v>
      </c>
      <c r="D36" s="310">
        <f>O48</f>
        <v>366000</v>
      </c>
      <c r="E36" s="311"/>
      <c r="F36" s="54" t="s">
        <v>1</v>
      </c>
      <c r="G36" s="167"/>
      <c r="K36" s="415"/>
      <c r="L36" s="415"/>
      <c r="M36" s="415"/>
      <c r="N36" s="415"/>
      <c r="O36" s="415"/>
    </row>
    <row r="37" spans="1:16" ht="14.15" customHeight="1">
      <c r="B37" s="55"/>
      <c r="C37" s="56"/>
      <c r="D37" s="56"/>
      <c r="E37" s="56"/>
      <c r="F37" s="56"/>
      <c r="G37" s="167"/>
    </row>
    <row r="38" spans="1:16" ht="14.5" thickBot="1">
      <c r="A38" s="52" t="s">
        <v>10</v>
      </c>
      <c r="B38" s="52"/>
      <c r="C38" s="44"/>
      <c r="D38" s="44"/>
      <c r="E38" s="44"/>
      <c r="F38" s="44"/>
      <c r="G38" s="44"/>
      <c r="H38" s="44"/>
      <c r="I38" s="57"/>
      <c r="J38" s="57"/>
      <c r="K38" s="57"/>
      <c r="L38" s="57"/>
      <c r="M38" s="57"/>
      <c r="N38" s="57"/>
      <c r="O38" s="57"/>
    </row>
    <row r="39" spans="1:16" ht="13.5" thickBot="1">
      <c r="A39" s="313" t="s">
        <v>11</v>
      </c>
      <c r="B39" s="314"/>
      <c r="C39" s="58" t="s">
        <v>12</v>
      </c>
      <c r="D39" s="58" t="s">
        <v>13</v>
      </c>
      <c r="E39" s="58" t="s">
        <v>14</v>
      </c>
      <c r="F39" s="58" t="s">
        <v>15</v>
      </c>
      <c r="G39" s="59" t="s">
        <v>16</v>
      </c>
      <c r="H39" s="58" t="s">
        <v>17</v>
      </c>
      <c r="I39" s="58" t="s">
        <v>18</v>
      </c>
      <c r="J39" s="58" t="s">
        <v>19</v>
      </c>
      <c r="K39" s="58" t="s">
        <v>20</v>
      </c>
      <c r="L39" s="168" t="s">
        <v>28</v>
      </c>
      <c r="M39" s="58" t="s">
        <v>21</v>
      </c>
      <c r="N39" s="59" t="s">
        <v>22</v>
      </c>
      <c r="O39" s="45" t="s">
        <v>23</v>
      </c>
    </row>
    <row r="40" spans="1:16" ht="38.15" customHeight="1">
      <c r="A40" s="315" t="s">
        <v>188</v>
      </c>
      <c r="B40" s="316"/>
      <c r="C40" s="206"/>
      <c r="D40" s="206"/>
      <c r="E40" s="206"/>
      <c r="F40" s="234"/>
      <c r="G40" s="234"/>
      <c r="H40" s="234"/>
      <c r="I40" s="234">
        <v>65000</v>
      </c>
      <c r="J40" s="234">
        <v>65000</v>
      </c>
      <c r="K40" s="234">
        <v>65000</v>
      </c>
      <c r="L40" s="234">
        <v>65000</v>
      </c>
      <c r="M40" s="234">
        <v>65000</v>
      </c>
      <c r="N40" s="234">
        <v>65000</v>
      </c>
      <c r="O40" s="89">
        <f>SUM(C40:N40)</f>
        <v>390000</v>
      </c>
    </row>
    <row r="41" spans="1:16" ht="38.15" customHeight="1">
      <c r="A41" s="317" t="s">
        <v>24</v>
      </c>
      <c r="B41" s="318"/>
      <c r="C41" s="208"/>
      <c r="D41" s="208"/>
      <c r="E41" s="208"/>
      <c r="F41" s="235"/>
      <c r="G41" s="235"/>
      <c r="H41" s="235"/>
      <c r="I41" s="235">
        <v>5000</v>
      </c>
      <c r="J41" s="235">
        <v>5000</v>
      </c>
      <c r="K41" s="235">
        <v>5000</v>
      </c>
      <c r="L41" s="235">
        <v>5000</v>
      </c>
      <c r="M41" s="235">
        <v>5000</v>
      </c>
      <c r="N41" s="235">
        <v>5000</v>
      </c>
      <c r="O41" s="60">
        <f>SUM(C41:N41)</f>
        <v>30000</v>
      </c>
    </row>
    <row r="42" spans="1:16" ht="13.5" thickBot="1">
      <c r="A42" s="317" t="s">
        <v>25</v>
      </c>
      <c r="B42" s="323"/>
      <c r="C42" s="321" t="str">
        <f>IF($B$17="","",IF(AND($J$8&lt;=DATE(2024,4,30),$J$9&gt;=DATE(2024,4,1)),$P$9,""))</f>
        <v/>
      </c>
      <c r="D42" s="321" t="str">
        <f>IF($B$17="","",IF(AND($J$8&lt;=DATE(2024,5,31),$J$9&gt;=DATE(2024,5,1)),$P$9,""))</f>
        <v/>
      </c>
      <c r="E42" s="321" t="str">
        <f>IF($B$17="","",IF(AND($J$8&lt;=DATE(2024,6,30),$J$9&gt;=DATE(2024,6,1)),$P$9,""))</f>
        <v/>
      </c>
      <c r="F42" s="321"/>
      <c r="G42" s="321"/>
      <c r="H42" s="321"/>
      <c r="I42" s="321">
        <v>10833</v>
      </c>
      <c r="J42" s="321">
        <v>10833</v>
      </c>
      <c r="K42" s="321">
        <v>10833</v>
      </c>
      <c r="L42" s="321">
        <v>10833</v>
      </c>
      <c r="M42" s="321">
        <v>10833</v>
      </c>
      <c r="N42" s="321">
        <v>10833</v>
      </c>
      <c r="O42" s="324">
        <f>B43</f>
        <v>65000</v>
      </c>
    </row>
    <row r="43" spans="1:16" ht="26.25" customHeight="1" thickBot="1">
      <c r="A43" s="61" t="s">
        <v>30</v>
      </c>
      <c r="B43" s="236">
        <v>65000</v>
      </c>
      <c r="C43" s="322"/>
      <c r="D43" s="322"/>
      <c r="E43" s="322"/>
      <c r="F43" s="322"/>
      <c r="G43" s="322"/>
      <c r="H43" s="322"/>
      <c r="I43" s="322"/>
      <c r="J43" s="322"/>
      <c r="K43" s="322"/>
      <c r="L43" s="322"/>
      <c r="M43" s="322"/>
      <c r="N43" s="322"/>
      <c r="O43" s="325"/>
    </row>
    <row r="44" spans="1:16" ht="40.5" customHeight="1" thickBot="1">
      <c r="A44" s="326" t="s">
        <v>50</v>
      </c>
      <c r="B44" s="327"/>
      <c r="C44" s="62">
        <f t="shared" ref="C44:O44" si="4">SUM(C40:C43)</f>
        <v>0</v>
      </c>
      <c r="D44" s="62">
        <f t="shared" si="4"/>
        <v>0</v>
      </c>
      <c r="E44" s="62">
        <f t="shared" si="4"/>
        <v>0</v>
      </c>
      <c r="F44" s="62">
        <f t="shared" si="4"/>
        <v>0</v>
      </c>
      <c r="G44" s="63">
        <f t="shared" si="4"/>
        <v>0</v>
      </c>
      <c r="H44" s="62">
        <f t="shared" si="4"/>
        <v>0</v>
      </c>
      <c r="I44" s="62">
        <f t="shared" si="4"/>
        <v>80833</v>
      </c>
      <c r="J44" s="62">
        <f t="shared" si="4"/>
        <v>80833</v>
      </c>
      <c r="K44" s="62">
        <f t="shared" si="4"/>
        <v>80833</v>
      </c>
      <c r="L44" s="62">
        <f t="shared" si="4"/>
        <v>80833</v>
      </c>
      <c r="M44" s="62">
        <f t="shared" si="4"/>
        <v>80833</v>
      </c>
      <c r="N44" s="63">
        <f t="shared" si="4"/>
        <v>80833</v>
      </c>
      <c r="O44" s="64">
        <f t="shared" si="4"/>
        <v>485000</v>
      </c>
    </row>
    <row r="45" spans="1:16" ht="32.15" customHeight="1">
      <c r="A45" s="315" t="s">
        <v>51</v>
      </c>
      <c r="B45" s="316"/>
      <c r="C45" s="206"/>
      <c r="D45" s="206"/>
      <c r="E45" s="206"/>
      <c r="F45" s="206"/>
      <c r="G45" s="206"/>
      <c r="H45" s="206"/>
      <c r="I45" s="235">
        <v>10000</v>
      </c>
      <c r="J45" s="235">
        <v>10000</v>
      </c>
      <c r="K45" s="235">
        <v>10000</v>
      </c>
      <c r="L45" s="235">
        <v>10000</v>
      </c>
      <c r="M45" s="235">
        <v>10000</v>
      </c>
      <c r="N45" s="235">
        <v>10000</v>
      </c>
      <c r="O45" s="89">
        <f>SUM(C45:N45)</f>
        <v>60000</v>
      </c>
    </row>
    <row r="46" spans="1:16" ht="40.5" customHeight="1">
      <c r="A46" s="319" t="s">
        <v>52</v>
      </c>
      <c r="B46" s="320"/>
      <c r="C46" s="65">
        <f t="shared" ref="C46:N46" si="5">C44-C45</f>
        <v>0</v>
      </c>
      <c r="D46" s="65">
        <f t="shared" si="5"/>
        <v>0</v>
      </c>
      <c r="E46" s="65">
        <f t="shared" si="5"/>
        <v>0</v>
      </c>
      <c r="F46" s="65">
        <f t="shared" si="5"/>
        <v>0</v>
      </c>
      <c r="G46" s="66">
        <f t="shared" si="5"/>
        <v>0</v>
      </c>
      <c r="H46" s="65">
        <f t="shared" si="5"/>
        <v>0</v>
      </c>
      <c r="I46" s="65">
        <f t="shared" si="5"/>
        <v>70833</v>
      </c>
      <c r="J46" s="65">
        <f t="shared" si="5"/>
        <v>70833</v>
      </c>
      <c r="K46" s="65">
        <f t="shared" si="5"/>
        <v>70833</v>
      </c>
      <c r="L46" s="65">
        <f t="shared" si="5"/>
        <v>70833</v>
      </c>
      <c r="M46" s="65">
        <f t="shared" si="5"/>
        <v>70833</v>
      </c>
      <c r="N46" s="66">
        <f t="shared" si="5"/>
        <v>70833</v>
      </c>
      <c r="O46" s="95" t="s">
        <v>26</v>
      </c>
    </row>
    <row r="47" spans="1:16" ht="40.5" customHeight="1" thickBot="1">
      <c r="A47" s="328" t="s">
        <v>53</v>
      </c>
      <c r="B47" s="329"/>
      <c r="C47" s="67">
        <f t="shared" ref="C47:N47" si="6">IF(C46&lt;82000,C46,82000)</f>
        <v>0</v>
      </c>
      <c r="D47" s="67">
        <f t="shared" si="6"/>
        <v>0</v>
      </c>
      <c r="E47" s="67">
        <f t="shared" si="6"/>
        <v>0</v>
      </c>
      <c r="F47" s="67">
        <f t="shared" si="6"/>
        <v>0</v>
      </c>
      <c r="G47" s="68">
        <f t="shared" si="6"/>
        <v>0</v>
      </c>
      <c r="H47" s="67">
        <f t="shared" si="6"/>
        <v>0</v>
      </c>
      <c r="I47" s="67">
        <f t="shared" si="6"/>
        <v>70833</v>
      </c>
      <c r="J47" s="67">
        <f t="shared" si="6"/>
        <v>70833</v>
      </c>
      <c r="K47" s="67">
        <f t="shared" si="6"/>
        <v>70833</v>
      </c>
      <c r="L47" s="67">
        <f t="shared" si="6"/>
        <v>70833</v>
      </c>
      <c r="M47" s="67">
        <f t="shared" si="6"/>
        <v>70833</v>
      </c>
      <c r="N47" s="69">
        <f t="shared" si="6"/>
        <v>70833</v>
      </c>
      <c r="O47" s="90" t="s">
        <v>26</v>
      </c>
    </row>
    <row r="48" spans="1:16" ht="40.5" customHeight="1" thickTop="1" thickBot="1">
      <c r="A48" s="330" t="s">
        <v>27</v>
      </c>
      <c r="B48" s="331"/>
      <c r="C48" s="211">
        <f t="shared" ref="C48:N48" si="7">ROUNDDOWN(C47*7/8,-3)</f>
        <v>0</v>
      </c>
      <c r="D48" s="211">
        <f t="shared" si="7"/>
        <v>0</v>
      </c>
      <c r="E48" s="211">
        <f t="shared" si="7"/>
        <v>0</v>
      </c>
      <c r="F48" s="211">
        <f t="shared" si="7"/>
        <v>0</v>
      </c>
      <c r="G48" s="212">
        <f t="shared" si="7"/>
        <v>0</v>
      </c>
      <c r="H48" s="211">
        <f t="shared" si="7"/>
        <v>0</v>
      </c>
      <c r="I48" s="211">
        <f t="shared" si="7"/>
        <v>61000</v>
      </c>
      <c r="J48" s="211">
        <f t="shared" si="7"/>
        <v>61000</v>
      </c>
      <c r="K48" s="211">
        <f t="shared" si="7"/>
        <v>61000</v>
      </c>
      <c r="L48" s="211">
        <f t="shared" si="7"/>
        <v>61000</v>
      </c>
      <c r="M48" s="211">
        <f t="shared" si="7"/>
        <v>61000</v>
      </c>
      <c r="N48" s="212">
        <f t="shared" si="7"/>
        <v>61000</v>
      </c>
      <c r="O48" s="70">
        <f>SUM(C48:N48)</f>
        <v>366000</v>
      </c>
    </row>
    <row r="49" spans="1:15" ht="43" customHeight="1" thickBot="1">
      <c r="A49" s="71" t="s">
        <v>0</v>
      </c>
      <c r="B49" s="413"/>
      <c r="C49" s="413"/>
      <c r="D49" s="413"/>
      <c r="E49" s="413"/>
      <c r="F49" s="413"/>
      <c r="G49" s="413"/>
      <c r="H49" s="413"/>
      <c r="I49" s="413"/>
      <c r="J49" s="413"/>
      <c r="K49" s="413"/>
      <c r="L49" s="413"/>
      <c r="M49" s="413"/>
      <c r="N49" s="413"/>
      <c r="O49" s="414"/>
    </row>
    <row r="50" spans="1:15">
      <c r="A50" s="39" t="s">
        <v>47</v>
      </c>
      <c r="B50" s="72"/>
      <c r="O50" s="40"/>
    </row>
    <row r="51" spans="1:15" ht="20.149999999999999" customHeight="1">
      <c r="O51" s="73" t="s">
        <v>167</v>
      </c>
    </row>
    <row r="53" spans="1:15" customFormat="1">
      <c r="B53" s="171"/>
    </row>
    <row r="54" spans="1:15" customFormat="1">
      <c r="A54" s="102"/>
      <c r="K54" s="39"/>
    </row>
  </sheetData>
  <sheetProtection sheet="1" objects="1" scenarios="1"/>
  <mergeCells count="80">
    <mergeCell ref="A2:E2"/>
    <mergeCell ref="A4:H4"/>
    <mergeCell ref="I4:L4"/>
    <mergeCell ref="C6:F6"/>
    <mergeCell ref="H6:I6"/>
    <mergeCell ref="J6:O6"/>
    <mergeCell ref="C7:D7"/>
    <mergeCell ref="H7:I7"/>
    <mergeCell ref="J7:L7"/>
    <mergeCell ref="M7:O7"/>
    <mergeCell ref="C8:D8"/>
    <mergeCell ref="H8:H9"/>
    <mergeCell ref="J8:L8"/>
    <mergeCell ref="M8:O9"/>
    <mergeCell ref="J9:L9"/>
    <mergeCell ref="D10:E10"/>
    <mergeCell ref="K10:O10"/>
    <mergeCell ref="A13:B13"/>
    <mergeCell ref="A14:B14"/>
    <mergeCell ref="A15:B15"/>
    <mergeCell ref="A20:B20"/>
    <mergeCell ref="G16:G17"/>
    <mergeCell ref="H16:H17"/>
    <mergeCell ref="I16:I17"/>
    <mergeCell ref="J16:J17"/>
    <mergeCell ref="A16:B16"/>
    <mergeCell ref="C16:C17"/>
    <mergeCell ref="D16:D17"/>
    <mergeCell ref="E16:E17"/>
    <mergeCell ref="F16:F17"/>
    <mergeCell ref="M16:M17"/>
    <mergeCell ref="N16:N17"/>
    <mergeCell ref="O16:O17"/>
    <mergeCell ref="A18:B18"/>
    <mergeCell ref="A19:B19"/>
    <mergeCell ref="K16:K17"/>
    <mergeCell ref="L16:L17"/>
    <mergeCell ref="A21:B21"/>
    <mergeCell ref="A22:B22"/>
    <mergeCell ref="B23:O23"/>
    <mergeCell ref="A28:E28"/>
    <mergeCell ref="A30:H30"/>
    <mergeCell ref="I30:L30"/>
    <mergeCell ref="D36:E36"/>
    <mergeCell ref="K36:O36"/>
    <mergeCell ref="C32:F32"/>
    <mergeCell ref="H32:I32"/>
    <mergeCell ref="J32:O32"/>
    <mergeCell ref="C33:D33"/>
    <mergeCell ref="H33:I33"/>
    <mergeCell ref="J33:L33"/>
    <mergeCell ref="M33:O33"/>
    <mergeCell ref="C34:D34"/>
    <mergeCell ref="H34:H35"/>
    <mergeCell ref="J34:L34"/>
    <mergeCell ref="M34:O35"/>
    <mergeCell ref="J35:L35"/>
    <mergeCell ref="I42:I43"/>
    <mergeCell ref="J42:J43"/>
    <mergeCell ref="A39:B39"/>
    <mergeCell ref="A40:B40"/>
    <mergeCell ref="A41:B41"/>
    <mergeCell ref="A42:B42"/>
    <mergeCell ref="C42:C43"/>
    <mergeCell ref="D42:D43"/>
    <mergeCell ref="A44:B44"/>
    <mergeCell ref="E42:E43"/>
    <mergeCell ref="F42:F43"/>
    <mergeCell ref="G42:G43"/>
    <mergeCell ref="H42:H43"/>
    <mergeCell ref="K42:K43"/>
    <mergeCell ref="L42:L43"/>
    <mergeCell ref="M42:M43"/>
    <mergeCell ref="N42:N43"/>
    <mergeCell ref="O42:O43"/>
    <mergeCell ref="A45:B45"/>
    <mergeCell ref="A46:B46"/>
    <mergeCell ref="A47:B47"/>
    <mergeCell ref="A48:B48"/>
    <mergeCell ref="B49:O49"/>
  </mergeCells>
  <phoneticPr fontId="7"/>
  <dataValidations count="5">
    <dataValidation type="date" errorStyle="warning" allowBlank="1" showInputMessage="1" showErrorMessage="1" errorTitle="年月日誤り" error="令和3年度内の日付を入力してください。" promptTitle="西暦で入力してください。" prompt="例：○○○○/○/○_x000a_年月日の区切りには / （スラッシュ）を使用してください。" sqref="J8:J9 J34:J35" xr:uid="{9809E36B-D1D3-4029-8F24-3A599606210C}">
      <formula1>44287</formula1>
      <formula2>44651</formula2>
    </dataValidation>
    <dataValidation allowBlank="1" showInputMessage="1" showErrorMessage="1" promptTitle="直接入力不可" prompt="クリーム色の網掛け部分は直接入力しないでください。" sqref="D10:E10 D36:E36" xr:uid="{ABFCD9B7-E969-4A95-AA81-7E471AFCB72E}"/>
    <dataValidation type="list" allowBlank="1" showInputMessage="1" showErrorMessage="1" sqref="I4 I30" xr:uid="{700CFF84-F1FC-44D6-8D72-B0C92D06DE59}">
      <formula1>"事業計画書（宿舎別）,交付申請書（宿舎別）,実績報告書（宿舎別）"</formula1>
    </dataValidation>
    <dataValidation allowBlank="1" showInputMessage="1" showErrorMessage="1" prompt="1から20の数字を入力してください。" sqref="N4 N30" xr:uid="{56E1077E-8260-4EE9-AA92-72ED95A10E46}"/>
    <dataValidation allowBlank="1" showInputMessage="1" showErrorMessage="1" prompt="建物名 部屋番号まで入力してください。" sqref="J6:O6 J32:O32" xr:uid="{34E83E54-3CE2-47AF-BCDF-5CF8732A4D0A}"/>
  </dataValidations>
  <printOptions horizontalCentered="1"/>
  <pageMargins left="0.70866141732283472" right="0.70866141732283472" top="0.74803149606299213" bottom="0.74803149606299213" header="0.31496062992125984" footer="0.31496062992125984"/>
  <pageSetup paperSize="9" scale="49" orientation="portrait" r:id="rId1"/>
  <headerFooter scaleWithDoc="0"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EA9A6-3DB6-4B59-A576-FAC14B8A3B2E}">
  <sheetPr>
    <tabColor rgb="FF0070C0"/>
    <pageSetUpPr fitToPage="1"/>
  </sheetPr>
  <dimension ref="A1:Q29"/>
  <sheetViews>
    <sheetView showGridLines="0" view="pageBreakPreview" zoomScaleNormal="100" zoomScaleSheetLayoutView="100" workbookViewId="0">
      <selection sqref="A1:O26"/>
    </sheetView>
  </sheetViews>
  <sheetFormatPr defaultColWidth="9.08984375" defaultRowHeight="13"/>
  <cols>
    <col min="1" max="1" width="9.54296875" style="39" customWidth="1"/>
    <col min="2" max="2" width="13.7265625" style="39" customWidth="1"/>
    <col min="3" max="15" width="11.7265625" style="39" customWidth="1"/>
    <col min="16" max="16" width="9.08984375" style="39" hidden="1" customWidth="1"/>
    <col min="17" max="17" width="9.08984375" style="39"/>
    <col min="18" max="18" width="10.6328125" style="39" bestFit="1" customWidth="1"/>
    <col min="19" max="16384" width="9.08984375" style="39"/>
  </cols>
  <sheetData>
    <row r="1" spans="1:17" ht="125.5" customHeight="1">
      <c r="H1" s="216" t="s">
        <v>192</v>
      </c>
    </row>
    <row r="2" spans="1:17" ht="48.75" customHeight="1">
      <c r="O2" s="73" t="str">
        <f>IF(I5="事業計画書（宿舎別）","ア・様式1-3",IF(I5="交付申請書（宿舎別）","ア・第1号-3様式","ア・第4号-3様式"))</f>
        <v>ア・第1号-3様式</v>
      </c>
    </row>
    <row r="3" spans="1:17" ht="20.25" customHeight="1" thickBot="1">
      <c r="A3" s="273" t="s">
        <v>2</v>
      </c>
      <c r="B3" s="273"/>
      <c r="C3" s="273"/>
      <c r="D3" s="273"/>
      <c r="E3" s="273"/>
      <c r="I3" s="237"/>
      <c r="K3" s="274"/>
      <c r="L3" s="274"/>
      <c r="M3" s="274"/>
      <c r="N3" s="274"/>
      <c r="O3" s="274"/>
      <c r="P3" s="41"/>
      <c r="Q3" s="41"/>
    </row>
    <row r="4" spans="1:17" ht="19.5" customHeight="1" thickBot="1">
      <c r="A4" s="42"/>
      <c r="B4" s="42"/>
      <c r="C4" s="43"/>
      <c r="M4" s="44"/>
      <c r="N4" s="45" t="s">
        <v>3</v>
      </c>
      <c r="O4" s="46" t="s">
        <v>29</v>
      </c>
    </row>
    <row r="5" spans="1:17" ht="39.65" customHeight="1" thickBot="1">
      <c r="A5" s="275" t="s">
        <v>102</v>
      </c>
      <c r="B5" s="275"/>
      <c r="C5" s="275"/>
      <c r="D5" s="275"/>
      <c r="E5" s="275"/>
      <c r="F5" s="275"/>
      <c r="G5" s="275"/>
      <c r="H5" s="275"/>
      <c r="I5" s="435" t="s">
        <v>187</v>
      </c>
      <c r="J5" s="435"/>
      <c r="K5" s="435"/>
      <c r="L5" s="435"/>
      <c r="M5" s="47"/>
      <c r="N5" s="202">
        <v>6</v>
      </c>
      <c r="O5" s="203"/>
    </row>
    <row r="6" spans="1:17" ht="13.5" customHeight="1" thickBot="1">
      <c r="A6" s="167"/>
      <c r="B6" s="167"/>
      <c r="C6" s="167"/>
      <c r="D6" s="167"/>
      <c r="E6" s="167"/>
      <c r="F6" s="167"/>
      <c r="G6" s="167"/>
      <c r="H6" s="167"/>
      <c r="I6" s="99"/>
      <c r="J6" s="99"/>
      <c r="K6" s="99"/>
      <c r="L6" s="99"/>
      <c r="M6" s="47"/>
      <c r="N6" s="48"/>
    </row>
    <row r="7" spans="1:17" ht="35.15" customHeight="1" thickBot="1">
      <c r="A7" s="101"/>
      <c r="B7" s="204" t="s">
        <v>155</v>
      </c>
      <c r="C7" s="436" t="s">
        <v>156</v>
      </c>
      <c r="D7" s="436"/>
      <c r="E7" s="436"/>
      <c r="F7" s="437"/>
      <c r="G7" s="167"/>
      <c r="H7" s="277" t="s">
        <v>49</v>
      </c>
      <c r="I7" s="278"/>
      <c r="J7" s="467" t="s">
        <v>193</v>
      </c>
      <c r="K7" s="468"/>
      <c r="L7" s="468"/>
      <c r="M7" s="468"/>
      <c r="N7" s="468"/>
      <c r="O7" s="469"/>
    </row>
    <row r="8" spans="1:17" ht="35.15" customHeight="1" thickBot="1">
      <c r="B8" s="143"/>
      <c r="C8" s="308" t="s">
        <v>158</v>
      </c>
      <c r="D8" s="309"/>
      <c r="E8" s="205">
        <v>4.8</v>
      </c>
      <c r="F8" s="49" t="s">
        <v>48</v>
      </c>
      <c r="G8" s="167"/>
      <c r="H8" s="285" t="s">
        <v>4</v>
      </c>
      <c r="I8" s="286"/>
      <c r="J8" s="417" t="s">
        <v>194</v>
      </c>
      <c r="K8" s="418"/>
      <c r="L8" s="419"/>
      <c r="M8" s="290" t="s">
        <v>31</v>
      </c>
      <c r="N8" s="291"/>
      <c r="O8" s="292"/>
    </row>
    <row r="9" spans="1:17" ht="35.15" customHeight="1">
      <c r="C9" s="293"/>
      <c r="D9" s="293"/>
      <c r="E9" s="140"/>
      <c r="F9" s="141"/>
      <c r="G9" s="167"/>
      <c r="H9" s="294" t="s">
        <v>5</v>
      </c>
      <c r="I9" s="50" t="s">
        <v>6</v>
      </c>
      <c r="J9" s="423">
        <v>45931</v>
      </c>
      <c r="K9" s="424"/>
      <c r="L9" s="425"/>
      <c r="M9" s="441"/>
      <c r="N9" s="442"/>
      <c r="O9" s="443"/>
      <c r="P9" s="1">
        <f>(YEAR($J$10)-YEAR($J$9))*12+((MONTH($J$10)-MONTH($J$9))+1)</f>
        <v>6</v>
      </c>
    </row>
    <row r="10" spans="1:17" ht="35.15" customHeight="1" thickBot="1">
      <c r="G10" s="167"/>
      <c r="H10" s="295"/>
      <c r="I10" s="51" t="s">
        <v>9</v>
      </c>
      <c r="J10" s="432">
        <v>46112</v>
      </c>
      <c r="K10" s="433"/>
      <c r="L10" s="434"/>
      <c r="M10" s="444"/>
      <c r="N10" s="445"/>
      <c r="O10" s="446"/>
      <c r="P10" s="1">
        <f>ROUNDDOWN($B$18/P9,0)</f>
        <v>12166</v>
      </c>
    </row>
    <row r="11" spans="1:17" ht="35.15" customHeight="1">
      <c r="A11" s="52" t="s">
        <v>7</v>
      </c>
      <c r="B11" s="52"/>
      <c r="C11" s="53" t="s">
        <v>8</v>
      </c>
      <c r="D11" s="310">
        <f>O23</f>
        <v>402000</v>
      </c>
      <c r="E11" s="311"/>
      <c r="F11" s="54" t="s">
        <v>1</v>
      </c>
      <c r="G11" s="167"/>
      <c r="K11" s="415"/>
      <c r="L11" s="415"/>
      <c r="M11" s="415"/>
      <c r="N11" s="415"/>
      <c r="O11" s="415"/>
    </row>
    <row r="12" spans="1:17" ht="14.15" customHeight="1">
      <c r="B12" s="55"/>
      <c r="C12" s="56"/>
      <c r="D12" s="56"/>
      <c r="E12" s="56"/>
      <c r="F12" s="56"/>
      <c r="G12" s="167"/>
    </row>
    <row r="13" spans="1:17" ht="14.5" thickBot="1">
      <c r="A13" s="52" t="s">
        <v>10</v>
      </c>
      <c r="B13" s="52"/>
      <c r="C13" s="44"/>
      <c r="D13" s="44"/>
      <c r="E13" s="44"/>
      <c r="F13" s="44"/>
      <c r="G13" s="44"/>
      <c r="H13" s="44"/>
      <c r="I13" s="57"/>
      <c r="J13" s="57"/>
      <c r="K13" s="57"/>
      <c r="L13" s="57"/>
      <c r="M13" s="57"/>
      <c r="N13" s="57"/>
      <c r="O13" s="57"/>
    </row>
    <row r="14" spans="1:17" ht="13.5" thickBot="1">
      <c r="A14" s="313" t="s">
        <v>11</v>
      </c>
      <c r="B14" s="314"/>
      <c r="C14" s="58" t="s">
        <v>12</v>
      </c>
      <c r="D14" s="58" t="s">
        <v>13</v>
      </c>
      <c r="E14" s="58" t="s">
        <v>14</v>
      </c>
      <c r="F14" s="58" t="s">
        <v>15</v>
      </c>
      <c r="G14" s="59" t="s">
        <v>16</v>
      </c>
      <c r="H14" s="58" t="s">
        <v>17</v>
      </c>
      <c r="I14" s="58" t="s">
        <v>18</v>
      </c>
      <c r="J14" s="58" t="s">
        <v>19</v>
      </c>
      <c r="K14" s="58" t="s">
        <v>20</v>
      </c>
      <c r="L14" s="168" t="s">
        <v>28</v>
      </c>
      <c r="M14" s="58" t="s">
        <v>21</v>
      </c>
      <c r="N14" s="59" t="s">
        <v>22</v>
      </c>
      <c r="O14" s="45" t="s">
        <v>23</v>
      </c>
    </row>
    <row r="15" spans="1:17" ht="38.15" customHeight="1">
      <c r="A15" s="315" t="s">
        <v>188</v>
      </c>
      <c r="B15" s="316"/>
      <c r="C15" s="206"/>
      <c r="D15" s="206"/>
      <c r="E15" s="206"/>
      <c r="F15" s="206"/>
      <c r="G15" s="206"/>
      <c r="H15" s="206"/>
      <c r="I15" s="207">
        <v>73000</v>
      </c>
      <c r="J15" s="207">
        <v>73000</v>
      </c>
      <c r="K15" s="207">
        <v>73000</v>
      </c>
      <c r="L15" s="207">
        <v>73000</v>
      </c>
      <c r="M15" s="207">
        <v>73000</v>
      </c>
      <c r="N15" s="207">
        <v>73000</v>
      </c>
      <c r="O15" s="89">
        <f>SUM(C15:N15)</f>
        <v>438000</v>
      </c>
    </row>
    <row r="16" spans="1:17" ht="38.15" customHeight="1">
      <c r="A16" s="317" t="s">
        <v>24</v>
      </c>
      <c r="B16" s="318"/>
      <c r="C16" s="208"/>
      <c r="D16" s="208"/>
      <c r="E16" s="208"/>
      <c r="F16" s="208"/>
      <c r="G16" s="208"/>
      <c r="H16" s="208"/>
      <c r="I16" s="209">
        <v>2000</v>
      </c>
      <c r="J16" s="209">
        <v>2000</v>
      </c>
      <c r="K16" s="209">
        <v>2000</v>
      </c>
      <c r="L16" s="209">
        <v>2000</v>
      </c>
      <c r="M16" s="209">
        <v>2000</v>
      </c>
      <c r="N16" s="209">
        <v>2000</v>
      </c>
      <c r="O16" s="60">
        <f>SUM(C16:N16)</f>
        <v>12000</v>
      </c>
    </row>
    <row r="17" spans="1:15" ht="13.5" thickBot="1">
      <c r="A17" s="317" t="s">
        <v>25</v>
      </c>
      <c r="B17" s="323"/>
      <c r="C17" s="321" t="str">
        <f>IF($B$18="","",IF(AND($J$9&lt;=DATE(2024,4,30),$J$10&gt;=DATE(2024,4,1)),$P$10,""))</f>
        <v/>
      </c>
      <c r="D17" s="321" t="str">
        <f>IF($B$18="","",IF(AND($J$9&lt;=DATE(2024,5,31),$J$10&gt;=DATE(2024,5,1)),$P$10,""))</f>
        <v/>
      </c>
      <c r="E17" s="321" t="str">
        <f>IF($B$18="","",IF(AND($J$9&lt;=DATE(2024,6,30),$J$10&gt;=DATE(2024,6,1)),$P$10,""))</f>
        <v/>
      </c>
      <c r="F17" s="321" t="str">
        <f>IF($B$18="","",IF(AND($J$9&lt;=DATE(2024,7,31),$J$10&gt;=DATE(2024,7,1)),$P$10,""))</f>
        <v/>
      </c>
      <c r="G17" s="321" t="str">
        <f>IF($B$18="","",IF(AND($J$9&lt;=DATE(2024,8,31),$J$10&gt;=DATE(2024,8,1)),$P$10,""))</f>
        <v/>
      </c>
      <c r="H17" s="321" t="str">
        <f>IF($B$18="","",IF(AND($J$9&lt;=DATE(2024,9,30),$J$10&gt;=DATE(2024,9,1)),$P$10,""))</f>
        <v/>
      </c>
      <c r="I17" s="321">
        <v>12166</v>
      </c>
      <c r="J17" s="321">
        <v>12166</v>
      </c>
      <c r="K17" s="321">
        <v>12166</v>
      </c>
      <c r="L17" s="321">
        <v>12166</v>
      </c>
      <c r="M17" s="321">
        <v>12166</v>
      </c>
      <c r="N17" s="321">
        <v>12166</v>
      </c>
      <c r="O17" s="324">
        <f>B18</f>
        <v>73000</v>
      </c>
    </row>
    <row r="18" spans="1:15" ht="26.25" customHeight="1" thickBot="1">
      <c r="A18" s="61" t="s">
        <v>30</v>
      </c>
      <c r="B18" s="210">
        <v>73000</v>
      </c>
      <c r="C18" s="322"/>
      <c r="D18" s="322"/>
      <c r="E18" s="322"/>
      <c r="F18" s="322"/>
      <c r="G18" s="322"/>
      <c r="H18" s="322"/>
      <c r="I18" s="322"/>
      <c r="J18" s="322"/>
      <c r="K18" s="322"/>
      <c r="L18" s="322"/>
      <c r="M18" s="322"/>
      <c r="N18" s="322"/>
      <c r="O18" s="325"/>
    </row>
    <row r="19" spans="1:15" ht="40.5" customHeight="1" thickBot="1">
      <c r="A19" s="326" t="s">
        <v>50</v>
      </c>
      <c r="B19" s="327"/>
      <c r="C19" s="62">
        <f t="shared" ref="C19:O19" si="0">SUM(C15:C18)</f>
        <v>0</v>
      </c>
      <c r="D19" s="62">
        <f t="shared" si="0"/>
        <v>0</v>
      </c>
      <c r="E19" s="62">
        <f t="shared" si="0"/>
        <v>0</v>
      </c>
      <c r="F19" s="62">
        <f t="shared" si="0"/>
        <v>0</v>
      </c>
      <c r="G19" s="63">
        <f t="shared" si="0"/>
        <v>0</v>
      </c>
      <c r="H19" s="62">
        <f t="shared" si="0"/>
        <v>0</v>
      </c>
      <c r="I19" s="62">
        <f t="shared" si="0"/>
        <v>87166</v>
      </c>
      <c r="J19" s="62">
        <f t="shared" si="0"/>
        <v>87166</v>
      </c>
      <c r="K19" s="62">
        <f t="shared" si="0"/>
        <v>87166</v>
      </c>
      <c r="L19" s="62">
        <f t="shared" si="0"/>
        <v>87166</v>
      </c>
      <c r="M19" s="62">
        <f t="shared" si="0"/>
        <v>87166</v>
      </c>
      <c r="N19" s="63">
        <f t="shared" si="0"/>
        <v>87166</v>
      </c>
      <c r="O19" s="64">
        <f t="shared" si="0"/>
        <v>523000</v>
      </c>
    </row>
    <row r="20" spans="1:15" ht="32.15" customHeight="1">
      <c r="A20" s="315" t="s">
        <v>51</v>
      </c>
      <c r="B20" s="316"/>
      <c r="C20" s="206"/>
      <c r="D20" s="206"/>
      <c r="E20" s="206"/>
      <c r="F20" s="206"/>
      <c r="G20" s="206"/>
      <c r="H20" s="206"/>
      <c r="I20" s="207">
        <v>10000</v>
      </c>
      <c r="J20" s="207">
        <v>10000</v>
      </c>
      <c r="K20" s="207">
        <v>10000</v>
      </c>
      <c r="L20" s="207">
        <v>10000</v>
      </c>
      <c r="M20" s="207">
        <v>10000</v>
      </c>
      <c r="N20" s="207">
        <v>10000</v>
      </c>
      <c r="O20" s="89">
        <f>SUM(C20:N20)</f>
        <v>60000</v>
      </c>
    </row>
    <row r="21" spans="1:15" ht="40.5" customHeight="1">
      <c r="A21" s="319" t="s">
        <v>52</v>
      </c>
      <c r="B21" s="320"/>
      <c r="C21" s="65">
        <f t="shared" ref="C21:N21" si="1">C19-C20</f>
        <v>0</v>
      </c>
      <c r="D21" s="65">
        <f t="shared" si="1"/>
        <v>0</v>
      </c>
      <c r="E21" s="65">
        <f t="shared" si="1"/>
        <v>0</v>
      </c>
      <c r="F21" s="65">
        <f t="shared" si="1"/>
        <v>0</v>
      </c>
      <c r="G21" s="66">
        <f t="shared" si="1"/>
        <v>0</v>
      </c>
      <c r="H21" s="65">
        <f t="shared" si="1"/>
        <v>0</v>
      </c>
      <c r="I21" s="65">
        <f t="shared" si="1"/>
        <v>77166</v>
      </c>
      <c r="J21" s="65">
        <f t="shared" si="1"/>
        <v>77166</v>
      </c>
      <c r="K21" s="65">
        <f t="shared" si="1"/>
        <v>77166</v>
      </c>
      <c r="L21" s="65">
        <f t="shared" si="1"/>
        <v>77166</v>
      </c>
      <c r="M21" s="65">
        <f t="shared" si="1"/>
        <v>77166</v>
      </c>
      <c r="N21" s="66">
        <f t="shared" si="1"/>
        <v>77166</v>
      </c>
      <c r="O21" s="95" t="s">
        <v>26</v>
      </c>
    </row>
    <row r="22" spans="1:15" ht="40.5" customHeight="1" thickBot="1">
      <c r="A22" s="328" t="s">
        <v>53</v>
      </c>
      <c r="B22" s="329"/>
      <c r="C22" s="67">
        <f t="shared" ref="C22:N22" si="2">IF(C21&lt;82000,C21,82000)</f>
        <v>0</v>
      </c>
      <c r="D22" s="67">
        <f t="shared" si="2"/>
        <v>0</v>
      </c>
      <c r="E22" s="67">
        <f t="shared" si="2"/>
        <v>0</v>
      </c>
      <c r="F22" s="67">
        <f t="shared" si="2"/>
        <v>0</v>
      </c>
      <c r="G22" s="68">
        <f t="shared" si="2"/>
        <v>0</v>
      </c>
      <c r="H22" s="67">
        <f t="shared" si="2"/>
        <v>0</v>
      </c>
      <c r="I22" s="67">
        <f t="shared" si="2"/>
        <v>77166</v>
      </c>
      <c r="J22" s="67">
        <f t="shared" si="2"/>
        <v>77166</v>
      </c>
      <c r="K22" s="67">
        <f t="shared" si="2"/>
        <v>77166</v>
      </c>
      <c r="L22" s="67">
        <f t="shared" si="2"/>
        <v>77166</v>
      </c>
      <c r="M22" s="67">
        <f t="shared" si="2"/>
        <v>77166</v>
      </c>
      <c r="N22" s="69">
        <f t="shared" si="2"/>
        <v>77166</v>
      </c>
      <c r="O22" s="90" t="s">
        <v>26</v>
      </c>
    </row>
    <row r="23" spans="1:15" ht="40.5" customHeight="1" thickTop="1" thickBot="1">
      <c r="A23" s="330" t="s">
        <v>27</v>
      </c>
      <c r="B23" s="331"/>
      <c r="C23" s="211">
        <f t="shared" ref="C23:N23" si="3">ROUNDDOWN(C22*7/8,-3)</f>
        <v>0</v>
      </c>
      <c r="D23" s="211">
        <f t="shared" si="3"/>
        <v>0</v>
      </c>
      <c r="E23" s="211">
        <f t="shared" si="3"/>
        <v>0</v>
      </c>
      <c r="F23" s="211">
        <f t="shared" si="3"/>
        <v>0</v>
      </c>
      <c r="G23" s="212">
        <f t="shared" si="3"/>
        <v>0</v>
      </c>
      <c r="H23" s="211">
        <f t="shared" si="3"/>
        <v>0</v>
      </c>
      <c r="I23" s="211">
        <f t="shared" si="3"/>
        <v>67000</v>
      </c>
      <c r="J23" s="211">
        <f t="shared" si="3"/>
        <v>67000</v>
      </c>
      <c r="K23" s="211">
        <f t="shared" si="3"/>
        <v>67000</v>
      </c>
      <c r="L23" s="211">
        <f t="shared" si="3"/>
        <v>67000</v>
      </c>
      <c r="M23" s="211">
        <f t="shared" si="3"/>
        <v>67000</v>
      </c>
      <c r="N23" s="212">
        <f t="shared" si="3"/>
        <v>67000</v>
      </c>
      <c r="O23" s="70">
        <f>SUM(C23:N23)</f>
        <v>402000</v>
      </c>
    </row>
    <row r="24" spans="1:15" ht="43" customHeight="1" thickBot="1">
      <c r="A24" s="71" t="s">
        <v>0</v>
      </c>
      <c r="B24" s="413"/>
      <c r="C24" s="413"/>
      <c r="D24" s="413"/>
      <c r="E24" s="413"/>
      <c r="F24" s="413"/>
      <c r="G24" s="413"/>
      <c r="H24" s="413"/>
      <c r="I24" s="413"/>
      <c r="J24" s="413"/>
      <c r="K24" s="413"/>
      <c r="L24" s="413"/>
      <c r="M24" s="413"/>
      <c r="N24" s="413"/>
      <c r="O24" s="414"/>
    </row>
    <row r="25" spans="1:15" ht="21.75" customHeight="1">
      <c r="A25" s="39" t="s">
        <v>47</v>
      </c>
      <c r="B25" s="72"/>
      <c r="O25" s="40"/>
    </row>
    <row r="26" spans="1:15" ht="40.5" customHeight="1">
      <c r="O26" s="222" t="s">
        <v>167</v>
      </c>
    </row>
    <row r="28" spans="1:15" customFormat="1">
      <c r="B28" s="171"/>
    </row>
    <row r="29" spans="1:15" customFormat="1">
      <c r="A29" s="102"/>
      <c r="K29" s="39"/>
    </row>
  </sheetData>
  <sheetProtection sheet="1" objects="1" scenarios="1"/>
  <mergeCells count="41">
    <mergeCell ref="A3:E3"/>
    <mergeCell ref="K3:O3"/>
    <mergeCell ref="A5:H5"/>
    <mergeCell ref="I5:L5"/>
    <mergeCell ref="C7:F7"/>
    <mergeCell ref="H7:I7"/>
    <mergeCell ref="J7:O7"/>
    <mergeCell ref="H8:I8"/>
    <mergeCell ref="J8:L8"/>
    <mergeCell ref="M8:O8"/>
    <mergeCell ref="C9:D9"/>
    <mergeCell ref="H9:H10"/>
    <mergeCell ref="J9:L9"/>
    <mergeCell ref="M9:O10"/>
    <mergeCell ref="J10:L10"/>
    <mergeCell ref="C17:C18"/>
    <mergeCell ref="D17:D18"/>
    <mergeCell ref="E17:E18"/>
    <mergeCell ref="F17:F18"/>
    <mergeCell ref="C8:D8"/>
    <mergeCell ref="D11:E11"/>
    <mergeCell ref="K11:O11"/>
    <mergeCell ref="A14:B14"/>
    <mergeCell ref="A15:B15"/>
    <mergeCell ref="A16:B16"/>
    <mergeCell ref="A22:B22"/>
    <mergeCell ref="A23:B23"/>
    <mergeCell ref="B24:O24"/>
    <mergeCell ref="M17:M18"/>
    <mergeCell ref="N17:N18"/>
    <mergeCell ref="O17:O18"/>
    <mergeCell ref="A19:B19"/>
    <mergeCell ref="A20:B20"/>
    <mergeCell ref="A21:B21"/>
    <mergeCell ref="G17:G18"/>
    <mergeCell ref="H17:H18"/>
    <mergeCell ref="I17:I18"/>
    <mergeCell ref="J17:J18"/>
    <mergeCell ref="K17:K18"/>
    <mergeCell ref="L17:L18"/>
    <mergeCell ref="A17:B17"/>
  </mergeCells>
  <phoneticPr fontId="7"/>
  <dataValidations count="5">
    <dataValidation allowBlank="1" showInputMessage="1" showErrorMessage="1" prompt="建物名 部屋番号まで入力してください。" sqref="J7:O7" xr:uid="{28030607-3B61-41FE-98FF-6FEEB2414DAD}"/>
    <dataValidation type="list" allowBlank="1" showInputMessage="1" showErrorMessage="1" sqref="I5" xr:uid="{A65B0C73-16A3-4145-B3A2-12B8BEA7196A}">
      <formula1>"事業計画書（宿舎別）,交付申請書（宿舎別）,実績報告書（宿舎別）"</formula1>
    </dataValidation>
    <dataValidation allowBlank="1" showInputMessage="1" showErrorMessage="1" promptTitle="直接入力不可" prompt="クリーム色の網掛け部分は直接入力しないでください。" sqref="D11:E11" xr:uid="{59AEDED2-B1D6-47D4-B46E-28AB80CFE541}"/>
    <dataValidation allowBlank="1" showInputMessage="1" showErrorMessage="1" prompt="1から20の数字を入力してください。" sqref="N5" xr:uid="{455FE033-1AAC-40CE-A679-46C29888A56C}"/>
    <dataValidation type="date" errorStyle="warning" allowBlank="1" showInputMessage="1" showErrorMessage="1" errorTitle="年月日誤り" error="令和3年度内の日付を入力してください。" promptTitle="西暦で入力してください。" prompt="例：○○○○/○/○_x000a_年月日の区切りには / （スラッシュ）を使用してください。" sqref="J9:J10" xr:uid="{1AE11BF5-9C68-4A76-A2E8-E90B76A512F5}">
      <formula1>44287</formula1>
      <formula2>44651</formula2>
    </dataValidation>
  </dataValidations>
  <printOptions horizontalCentered="1"/>
  <pageMargins left="0.70866141732283472" right="0.70866141732283472" top="0.74803149606299213" bottom="0.74803149606299213" header="0.31496062992125984" footer="0.31496062992125984"/>
  <pageSetup paperSize="9" scale="50" orientation="portrait" r:id="rId1"/>
  <headerFooter scaleWithDoc="0"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2446F-155F-4A06-879F-83B194F935B4}">
  <sheetPr>
    <tabColor rgb="FF0070C0"/>
    <pageSetUpPr fitToPage="1"/>
  </sheetPr>
  <dimension ref="A1:Q54"/>
  <sheetViews>
    <sheetView showGridLines="0" view="pageBreakPreview" zoomScaleNormal="100" zoomScaleSheetLayoutView="100" workbookViewId="0">
      <selection sqref="A1:O54"/>
    </sheetView>
  </sheetViews>
  <sheetFormatPr defaultColWidth="9.08984375" defaultRowHeight="13"/>
  <cols>
    <col min="1" max="1" width="9.54296875" style="39" customWidth="1"/>
    <col min="2" max="2" width="13.7265625" style="39" customWidth="1"/>
    <col min="3" max="14" width="11.7265625" style="39" customWidth="1"/>
    <col min="15" max="15" width="12.26953125" style="39" customWidth="1"/>
    <col min="16" max="16" width="9.08984375" style="39" hidden="1" customWidth="1"/>
    <col min="17" max="17" width="9.08984375" style="39"/>
    <col min="18" max="18" width="10.6328125" style="39" bestFit="1" customWidth="1"/>
    <col min="19" max="16384" width="9.08984375" style="39"/>
  </cols>
  <sheetData>
    <row r="1" spans="1:17" ht="57.5" customHeight="1">
      <c r="H1" s="238"/>
    </row>
    <row r="2" spans="1:17" ht="24.75" customHeight="1">
      <c r="H2" s="238" t="s">
        <v>138</v>
      </c>
      <c r="O2" s="40" t="str">
        <f>IF(I5="事業計画書（宿舎別）","ア・様式1-3",IF(I5="交付申請書（宿舎別）","ア・第1号-3様式","ア・第4号-3様式"))</f>
        <v>ア・第1号-3様式</v>
      </c>
    </row>
    <row r="3" spans="1:17" ht="20.25" customHeight="1" thickBot="1">
      <c r="A3" s="273" t="s">
        <v>2</v>
      </c>
      <c r="B3" s="273"/>
      <c r="C3" s="273"/>
      <c r="D3" s="273"/>
      <c r="E3" s="273"/>
      <c r="H3" s="239" t="s">
        <v>140</v>
      </c>
      <c r="I3" s="47"/>
      <c r="J3" s="47"/>
      <c r="K3" s="240"/>
      <c r="L3" s="240"/>
      <c r="M3" s="240"/>
      <c r="N3" s="240"/>
      <c r="O3" s="240"/>
      <c r="P3" s="41"/>
      <c r="Q3" s="41"/>
    </row>
    <row r="4" spans="1:17" ht="19.5" customHeight="1" thickBot="1">
      <c r="A4" s="42"/>
      <c r="B4" s="42"/>
      <c r="C4" s="43"/>
      <c r="M4" s="44"/>
      <c r="N4" s="45" t="s">
        <v>3</v>
      </c>
      <c r="O4" s="46" t="s">
        <v>29</v>
      </c>
    </row>
    <row r="5" spans="1:17" ht="39.65" customHeight="1" thickBot="1">
      <c r="A5" s="519" t="s">
        <v>102</v>
      </c>
      <c r="B5" s="519"/>
      <c r="C5" s="519"/>
      <c r="D5" s="519"/>
      <c r="E5" s="519"/>
      <c r="F5" s="519"/>
      <c r="G5" s="519"/>
      <c r="H5" s="519"/>
      <c r="I5" s="435" t="s">
        <v>187</v>
      </c>
      <c r="J5" s="435"/>
      <c r="K5" s="435"/>
      <c r="L5" s="435"/>
      <c r="M5" s="47"/>
      <c r="N5" s="202">
        <v>7</v>
      </c>
      <c r="O5" s="203"/>
    </row>
    <row r="6" spans="1:17" ht="13.5" customHeight="1" thickBot="1">
      <c r="A6" s="167"/>
      <c r="B6" s="167"/>
      <c r="C6" s="167"/>
      <c r="D6" s="167"/>
      <c r="E6" s="167"/>
      <c r="F6" s="167"/>
      <c r="G6" s="167"/>
      <c r="H6" s="167"/>
      <c r="I6" s="99"/>
      <c r="J6" s="99"/>
      <c r="K6" s="99"/>
      <c r="L6" s="99"/>
      <c r="M6" s="47"/>
      <c r="N6" s="48"/>
    </row>
    <row r="7" spans="1:17" ht="35.15" customHeight="1" thickBot="1">
      <c r="A7" s="101"/>
      <c r="B7" s="204" t="s">
        <v>155</v>
      </c>
      <c r="C7" s="436" t="s">
        <v>156</v>
      </c>
      <c r="D7" s="436"/>
      <c r="E7" s="436"/>
      <c r="F7" s="437"/>
      <c r="G7" s="167"/>
      <c r="H7" s="277" t="s">
        <v>49</v>
      </c>
      <c r="I7" s="278"/>
      <c r="J7" s="520" t="s">
        <v>195</v>
      </c>
      <c r="K7" s="521"/>
      <c r="L7" s="521"/>
      <c r="M7" s="521"/>
      <c r="N7" s="521"/>
      <c r="O7" s="522"/>
    </row>
    <row r="8" spans="1:17" ht="35.15" customHeight="1" thickBot="1">
      <c r="B8" s="143"/>
      <c r="C8" s="308" t="s">
        <v>158</v>
      </c>
      <c r="D8" s="309"/>
      <c r="E8" s="205">
        <v>8.0500000000000007</v>
      </c>
      <c r="F8" s="49" t="s">
        <v>48</v>
      </c>
      <c r="G8" s="167"/>
      <c r="H8" s="285" t="s">
        <v>4</v>
      </c>
      <c r="I8" s="286"/>
      <c r="J8" s="417" t="s">
        <v>196</v>
      </c>
      <c r="K8" s="418"/>
      <c r="L8" s="419"/>
      <c r="M8" s="290" t="s">
        <v>31</v>
      </c>
      <c r="N8" s="291"/>
      <c r="O8" s="292"/>
    </row>
    <row r="9" spans="1:17" ht="35.15" customHeight="1">
      <c r="C9" s="293"/>
      <c r="D9" s="293"/>
      <c r="E9" s="140"/>
      <c r="F9" s="141"/>
      <c r="G9" s="167"/>
      <c r="H9" s="294" t="s">
        <v>5</v>
      </c>
      <c r="I9" s="50" t="s">
        <v>6</v>
      </c>
      <c r="J9" s="423">
        <v>46023</v>
      </c>
      <c r="K9" s="424"/>
      <c r="L9" s="425"/>
      <c r="M9" s="441"/>
      <c r="N9" s="442"/>
      <c r="O9" s="443"/>
      <c r="P9" s="1">
        <f>(YEAR($J$10)-YEAR($J$9))*12+((MONTH($J$10)-MONTH($J$9))+1)</f>
        <v>3</v>
      </c>
    </row>
    <row r="10" spans="1:17" ht="35.15" customHeight="1" thickBot="1">
      <c r="G10" s="167"/>
      <c r="H10" s="295"/>
      <c r="I10" s="51" t="s">
        <v>9</v>
      </c>
      <c r="J10" s="432">
        <v>46112</v>
      </c>
      <c r="K10" s="433"/>
      <c r="L10" s="434"/>
      <c r="M10" s="444"/>
      <c r="N10" s="445"/>
      <c r="O10" s="446"/>
      <c r="P10" s="1">
        <f>ROUNDDOWN($B$18/P9,0)</f>
        <v>0</v>
      </c>
    </row>
    <row r="11" spans="1:17" ht="35.15" customHeight="1">
      <c r="A11" s="52" t="s">
        <v>7</v>
      </c>
      <c r="B11" s="52"/>
      <c r="C11" s="53" t="s">
        <v>8</v>
      </c>
      <c r="D11" s="310">
        <f>O23</f>
        <v>213000</v>
      </c>
      <c r="E11" s="311"/>
      <c r="F11" s="54" t="s">
        <v>1</v>
      </c>
      <c r="G11" s="167"/>
      <c r="K11" s="415"/>
      <c r="L11" s="415"/>
      <c r="M11" s="415"/>
      <c r="N11" s="415"/>
      <c r="O11" s="415"/>
    </row>
    <row r="12" spans="1:17" ht="14.15" customHeight="1">
      <c r="B12" s="55"/>
      <c r="C12" s="56"/>
      <c r="D12" s="56"/>
      <c r="E12" s="56"/>
      <c r="F12" s="56"/>
      <c r="G12" s="167"/>
    </row>
    <row r="13" spans="1:17" ht="14.5" thickBot="1">
      <c r="A13" s="52" t="s">
        <v>10</v>
      </c>
      <c r="B13" s="52"/>
      <c r="C13" s="44"/>
      <c r="D13" s="44"/>
      <c r="E13" s="44"/>
      <c r="F13" s="44"/>
      <c r="G13" s="44"/>
      <c r="H13" s="44"/>
      <c r="I13" s="57"/>
      <c r="J13" s="57"/>
      <c r="K13" s="57"/>
      <c r="L13" s="57"/>
      <c r="M13" s="57"/>
      <c r="N13" s="57"/>
      <c r="O13" s="57"/>
    </row>
    <row r="14" spans="1:17" ht="13.5" thickBot="1">
      <c r="A14" s="313" t="s">
        <v>11</v>
      </c>
      <c r="B14" s="314"/>
      <c r="C14" s="58" t="s">
        <v>12</v>
      </c>
      <c r="D14" s="58" t="s">
        <v>13</v>
      </c>
      <c r="E14" s="58" t="s">
        <v>14</v>
      </c>
      <c r="F14" s="58" t="s">
        <v>15</v>
      </c>
      <c r="G14" s="59" t="s">
        <v>16</v>
      </c>
      <c r="H14" s="58" t="s">
        <v>17</v>
      </c>
      <c r="I14" s="58" t="s">
        <v>18</v>
      </c>
      <c r="J14" s="58" t="s">
        <v>19</v>
      </c>
      <c r="K14" s="58" t="s">
        <v>20</v>
      </c>
      <c r="L14" s="168" t="s">
        <v>28</v>
      </c>
      <c r="M14" s="58" t="s">
        <v>21</v>
      </c>
      <c r="N14" s="59" t="s">
        <v>22</v>
      </c>
      <c r="O14" s="45" t="s">
        <v>23</v>
      </c>
    </row>
    <row r="15" spans="1:17" ht="38.15" customHeight="1">
      <c r="A15" s="315" t="s">
        <v>188</v>
      </c>
      <c r="B15" s="316"/>
      <c r="C15" s="206"/>
      <c r="D15" s="206"/>
      <c r="E15" s="206"/>
      <c r="F15" s="206"/>
      <c r="G15" s="206"/>
      <c r="H15" s="206"/>
      <c r="I15" s="206"/>
      <c r="J15" s="206"/>
      <c r="K15" s="206"/>
      <c r="L15" s="207">
        <v>80000</v>
      </c>
      <c r="M15" s="207">
        <v>80000</v>
      </c>
      <c r="N15" s="207">
        <v>80000</v>
      </c>
      <c r="O15" s="89">
        <f>SUM(C15:N15)</f>
        <v>240000</v>
      </c>
    </row>
    <row r="16" spans="1:17" ht="38.15" customHeight="1">
      <c r="A16" s="317" t="s">
        <v>24</v>
      </c>
      <c r="B16" s="318"/>
      <c r="C16" s="208"/>
      <c r="D16" s="208"/>
      <c r="E16" s="208"/>
      <c r="F16" s="208"/>
      <c r="G16" s="208"/>
      <c r="H16" s="208"/>
      <c r="I16" s="208"/>
      <c r="J16" s="208"/>
      <c r="K16" s="208"/>
      <c r="L16" s="209">
        <v>5000</v>
      </c>
      <c r="M16" s="209">
        <v>5000</v>
      </c>
      <c r="N16" s="209">
        <v>5000</v>
      </c>
      <c r="O16" s="60">
        <f>SUM(C16:N16)</f>
        <v>15000</v>
      </c>
    </row>
    <row r="17" spans="1:17" ht="13.5" thickBot="1">
      <c r="A17" s="317" t="s">
        <v>25</v>
      </c>
      <c r="B17" s="323"/>
      <c r="C17" s="321" t="str">
        <f>IF($B$18="","",IF(AND($J$9&lt;=DATE(2024,4,30),$J$10&gt;=DATE(2024,4,1)),$P$10,""))</f>
        <v/>
      </c>
      <c r="D17" s="321" t="str">
        <f>IF($B$18="","",IF(AND($J$9&lt;=DATE(2024,5,31),$J$10&gt;=DATE(2024,5,1)),$P$10,""))</f>
        <v/>
      </c>
      <c r="E17" s="321" t="str">
        <f>IF($B$18="","",IF(AND($J$9&lt;=DATE(2024,6,30),$J$10&gt;=DATE(2024,6,1)),$P$10,""))</f>
        <v/>
      </c>
      <c r="F17" s="321" t="str">
        <f>IF($B$18="","",IF(AND($J$9&lt;=DATE(2024,7,31),$J$10&gt;=DATE(2024,7,1)),$P$10,""))</f>
        <v/>
      </c>
      <c r="G17" s="321" t="str">
        <f>IF($B$18="","",IF(AND($J$9&lt;=DATE(2024,8,31),$J$10&gt;=DATE(2024,8,1)),$P$10,""))</f>
        <v/>
      </c>
      <c r="H17" s="321" t="str">
        <f>IF($B$18="","",IF(AND($J$9&lt;=DATE(2024,9,30),$J$10&gt;=DATE(2024,9,1)),$P$10,""))</f>
        <v/>
      </c>
      <c r="I17" s="321" t="str">
        <f>IF($B$18="","",IF(AND($J$9&lt;=DATE(2024,10,31),$J$10&gt;=DATE(2024,10,1)),$P$10,""))</f>
        <v/>
      </c>
      <c r="J17" s="321" t="str">
        <f>IF($B$18="","",IF(AND($J$9&lt;=DATE(2024,11,30),$J$10&gt;=DATE(2024,11,1)),$P$10,""))</f>
        <v/>
      </c>
      <c r="K17" s="321" t="str">
        <f>IF($B$18="","",IF(AND($J$9&lt;=DATE(2024,12,31),$J$10&gt;=DATE(2024,12,1)),$P$10,""))</f>
        <v/>
      </c>
      <c r="L17" s="321" t="str">
        <f>IF($B$18="","",IF(AND($J$9&lt;=DATE(2025,1,31),$J$10&gt;=DATE(2025,1,1)),$P$10,""))</f>
        <v/>
      </c>
      <c r="M17" s="321" t="str">
        <f>IF($B$18="","",IF(AND($J$9&lt;=DATE(2025,2,28),$J$10&gt;=DATE(2025,2,1)),$P$10,""))</f>
        <v/>
      </c>
      <c r="N17" s="321" t="str">
        <f>IF($B$18="","",IF(AND($J$9&lt;=DATE(2025,3,31),$J$10&gt;=DATE(2025,3,1)),$P$10,""))</f>
        <v/>
      </c>
      <c r="O17" s="324">
        <f>B18</f>
        <v>0</v>
      </c>
    </row>
    <row r="18" spans="1:17" ht="26.25" customHeight="1" thickBot="1">
      <c r="A18" s="61" t="s">
        <v>30</v>
      </c>
      <c r="B18" s="218"/>
      <c r="C18" s="322"/>
      <c r="D18" s="322"/>
      <c r="E18" s="322"/>
      <c r="F18" s="322"/>
      <c r="G18" s="322"/>
      <c r="H18" s="322"/>
      <c r="I18" s="322"/>
      <c r="J18" s="322"/>
      <c r="K18" s="322"/>
      <c r="L18" s="322"/>
      <c r="M18" s="322"/>
      <c r="N18" s="322"/>
      <c r="O18" s="325"/>
    </row>
    <row r="19" spans="1:17" ht="40.5" customHeight="1" thickBot="1">
      <c r="A19" s="326" t="s">
        <v>50</v>
      </c>
      <c r="B19" s="327"/>
      <c r="C19" s="62">
        <f t="shared" ref="C19:O19" si="0">SUM(C15:C18)</f>
        <v>0</v>
      </c>
      <c r="D19" s="62">
        <f t="shared" si="0"/>
        <v>0</v>
      </c>
      <c r="E19" s="62">
        <f t="shared" si="0"/>
        <v>0</v>
      </c>
      <c r="F19" s="62">
        <f t="shared" si="0"/>
        <v>0</v>
      </c>
      <c r="G19" s="63">
        <f t="shared" si="0"/>
        <v>0</v>
      </c>
      <c r="H19" s="62">
        <f t="shared" si="0"/>
        <v>0</v>
      </c>
      <c r="I19" s="62">
        <f t="shared" si="0"/>
        <v>0</v>
      </c>
      <c r="J19" s="62">
        <f t="shared" si="0"/>
        <v>0</v>
      </c>
      <c r="K19" s="62">
        <f t="shared" si="0"/>
        <v>0</v>
      </c>
      <c r="L19" s="62">
        <f t="shared" si="0"/>
        <v>85000</v>
      </c>
      <c r="M19" s="62">
        <f t="shared" si="0"/>
        <v>85000</v>
      </c>
      <c r="N19" s="63">
        <f t="shared" si="0"/>
        <v>85000</v>
      </c>
      <c r="O19" s="64">
        <f t="shared" si="0"/>
        <v>255000</v>
      </c>
    </row>
    <row r="20" spans="1:17" ht="32.15" customHeight="1">
      <c r="A20" s="315" t="s">
        <v>51</v>
      </c>
      <c r="B20" s="316"/>
      <c r="C20" s="206"/>
      <c r="D20" s="206"/>
      <c r="E20" s="206"/>
      <c r="F20" s="206"/>
      <c r="G20" s="206"/>
      <c r="H20" s="206"/>
      <c r="I20" s="206"/>
      <c r="J20" s="206"/>
      <c r="K20" s="206"/>
      <c r="L20" s="206"/>
      <c r="M20" s="206"/>
      <c r="N20" s="206"/>
      <c r="O20" s="89">
        <f>SUM(C20:N20)</f>
        <v>0</v>
      </c>
    </row>
    <row r="21" spans="1:17" ht="40.5" customHeight="1">
      <c r="A21" s="319" t="s">
        <v>52</v>
      </c>
      <c r="B21" s="320"/>
      <c r="C21" s="65">
        <f t="shared" ref="C21:N21" si="1">C19-C20</f>
        <v>0</v>
      </c>
      <c r="D21" s="65">
        <f t="shared" si="1"/>
        <v>0</v>
      </c>
      <c r="E21" s="65">
        <f t="shared" si="1"/>
        <v>0</v>
      </c>
      <c r="F21" s="65">
        <f t="shared" si="1"/>
        <v>0</v>
      </c>
      <c r="G21" s="66">
        <f t="shared" si="1"/>
        <v>0</v>
      </c>
      <c r="H21" s="65">
        <f t="shared" si="1"/>
        <v>0</v>
      </c>
      <c r="I21" s="65">
        <f t="shared" si="1"/>
        <v>0</v>
      </c>
      <c r="J21" s="65">
        <f t="shared" si="1"/>
        <v>0</v>
      </c>
      <c r="K21" s="65">
        <f t="shared" si="1"/>
        <v>0</v>
      </c>
      <c r="L21" s="65">
        <f t="shared" si="1"/>
        <v>85000</v>
      </c>
      <c r="M21" s="65">
        <f t="shared" si="1"/>
        <v>85000</v>
      </c>
      <c r="N21" s="66">
        <f t="shared" si="1"/>
        <v>85000</v>
      </c>
      <c r="O21" s="95" t="s">
        <v>26</v>
      </c>
    </row>
    <row r="22" spans="1:17" ht="40.5" customHeight="1" thickBot="1">
      <c r="A22" s="328" t="s">
        <v>53</v>
      </c>
      <c r="B22" s="329"/>
      <c r="C22" s="67">
        <f t="shared" ref="C22:N22" si="2">IF(C21&lt;82000,C21,82000)</f>
        <v>0</v>
      </c>
      <c r="D22" s="67">
        <f t="shared" si="2"/>
        <v>0</v>
      </c>
      <c r="E22" s="67">
        <f t="shared" si="2"/>
        <v>0</v>
      </c>
      <c r="F22" s="67">
        <f t="shared" si="2"/>
        <v>0</v>
      </c>
      <c r="G22" s="68">
        <f t="shared" si="2"/>
        <v>0</v>
      </c>
      <c r="H22" s="67">
        <f t="shared" si="2"/>
        <v>0</v>
      </c>
      <c r="I22" s="67">
        <f t="shared" si="2"/>
        <v>0</v>
      </c>
      <c r="J22" s="67">
        <f t="shared" si="2"/>
        <v>0</v>
      </c>
      <c r="K22" s="67">
        <f t="shared" si="2"/>
        <v>0</v>
      </c>
      <c r="L22" s="67">
        <f t="shared" si="2"/>
        <v>82000</v>
      </c>
      <c r="M22" s="67">
        <f t="shared" si="2"/>
        <v>82000</v>
      </c>
      <c r="N22" s="69">
        <f t="shared" si="2"/>
        <v>82000</v>
      </c>
      <c r="O22" s="90" t="s">
        <v>26</v>
      </c>
    </row>
    <row r="23" spans="1:17" ht="40.5" customHeight="1" thickTop="1" thickBot="1">
      <c r="A23" s="330" t="s">
        <v>27</v>
      </c>
      <c r="B23" s="331"/>
      <c r="C23" s="211">
        <f t="shared" ref="C23:N23" si="3">ROUNDDOWN(C22*7/8,-3)</f>
        <v>0</v>
      </c>
      <c r="D23" s="211">
        <f t="shared" si="3"/>
        <v>0</v>
      </c>
      <c r="E23" s="211">
        <f t="shared" si="3"/>
        <v>0</v>
      </c>
      <c r="F23" s="211">
        <f t="shared" si="3"/>
        <v>0</v>
      </c>
      <c r="G23" s="212">
        <f t="shared" si="3"/>
        <v>0</v>
      </c>
      <c r="H23" s="211">
        <f t="shared" si="3"/>
        <v>0</v>
      </c>
      <c r="I23" s="211">
        <f t="shared" si="3"/>
        <v>0</v>
      </c>
      <c r="J23" s="211">
        <f t="shared" si="3"/>
        <v>0</v>
      </c>
      <c r="K23" s="211">
        <f t="shared" si="3"/>
        <v>0</v>
      </c>
      <c r="L23" s="211">
        <f t="shared" si="3"/>
        <v>71000</v>
      </c>
      <c r="M23" s="211">
        <f t="shared" si="3"/>
        <v>71000</v>
      </c>
      <c r="N23" s="212">
        <f t="shared" si="3"/>
        <v>71000</v>
      </c>
      <c r="O23" s="70">
        <f>SUM(C23:N23)</f>
        <v>213000</v>
      </c>
    </row>
    <row r="24" spans="1:17" ht="43" customHeight="1" thickBot="1">
      <c r="A24" s="71" t="s">
        <v>0</v>
      </c>
      <c r="B24" s="413"/>
      <c r="C24" s="413"/>
      <c r="D24" s="413"/>
      <c r="E24" s="413"/>
      <c r="F24" s="413"/>
      <c r="G24" s="413"/>
      <c r="H24" s="413"/>
      <c r="I24" s="413"/>
      <c r="J24" s="413"/>
      <c r="K24" s="413"/>
      <c r="L24" s="413"/>
      <c r="M24" s="413"/>
      <c r="N24" s="413"/>
      <c r="O24" s="414"/>
    </row>
    <row r="25" spans="1:17">
      <c r="A25" s="39" t="s">
        <v>47</v>
      </c>
      <c r="B25" s="72"/>
      <c r="O25" s="40"/>
    </row>
    <row r="26" spans="1:17" ht="27" customHeight="1">
      <c r="O26" s="222" t="s">
        <v>167</v>
      </c>
    </row>
    <row r="27" spans="1:17" customFormat="1" ht="4.5" customHeight="1">
      <c r="A27" s="220"/>
      <c r="B27" s="221"/>
      <c r="C27" s="220"/>
      <c r="D27" s="220"/>
      <c r="E27" s="220"/>
      <c r="F27" s="220"/>
      <c r="G27" s="220"/>
      <c r="H27" s="220"/>
      <c r="I27" s="220"/>
      <c r="J27" s="220"/>
      <c r="K27" s="220"/>
      <c r="L27" s="220"/>
      <c r="M27" s="220"/>
      <c r="N27" s="220"/>
      <c r="O27" s="220"/>
    </row>
    <row r="29" spans="1:17" ht="57.75" customHeight="1">
      <c r="H29" s="238"/>
    </row>
    <row r="30" spans="1:17" ht="24.75" customHeight="1">
      <c r="H30" s="238" t="s">
        <v>197</v>
      </c>
      <c r="O30" s="40" t="str">
        <f>IF(I33="事業計画書（宿舎別）","ア・様式1-3",IF(I33="交付申請書（宿舎別）","ア・第1号-3様式","ア・第4号-3様式"))</f>
        <v>ア・第1号-3様式</v>
      </c>
    </row>
    <row r="31" spans="1:17" ht="20.25" customHeight="1" thickBot="1">
      <c r="A31" s="273" t="s">
        <v>2</v>
      </c>
      <c r="B31" s="273"/>
      <c r="C31" s="273"/>
      <c r="D31" s="273"/>
      <c r="E31" s="273"/>
      <c r="H31" s="239" t="s">
        <v>143</v>
      </c>
      <c r="I31" s="47"/>
      <c r="J31" s="47"/>
      <c r="K31" s="240"/>
      <c r="L31" s="240"/>
      <c r="M31" s="240"/>
      <c r="N31" s="240"/>
      <c r="O31" s="240"/>
      <c r="P31" s="41"/>
      <c r="Q31" s="41"/>
    </row>
    <row r="32" spans="1:17" ht="19.5" customHeight="1" thickBot="1">
      <c r="A32" s="42"/>
      <c r="B32" s="42"/>
      <c r="C32" s="43"/>
      <c r="M32" s="44"/>
      <c r="N32" s="45" t="s">
        <v>3</v>
      </c>
      <c r="O32" s="46" t="s">
        <v>29</v>
      </c>
    </row>
    <row r="33" spans="1:16" ht="39.65" customHeight="1" thickBot="1">
      <c r="A33" s="275" t="s">
        <v>102</v>
      </c>
      <c r="B33" s="275"/>
      <c r="C33" s="275"/>
      <c r="D33" s="275"/>
      <c r="E33" s="275"/>
      <c r="F33" s="275"/>
      <c r="G33" s="275"/>
      <c r="H33" s="275"/>
      <c r="I33" s="435" t="s">
        <v>187</v>
      </c>
      <c r="J33" s="435"/>
      <c r="K33" s="435"/>
      <c r="L33" s="435"/>
      <c r="M33" s="47"/>
      <c r="N33" s="202">
        <v>8</v>
      </c>
      <c r="O33" s="203"/>
    </row>
    <row r="34" spans="1:16" ht="13.5" customHeight="1" thickBot="1">
      <c r="A34" s="167"/>
      <c r="B34" s="167"/>
      <c r="C34" s="167"/>
      <c r="D34" s="167"/>
      <c r="E34" s="167"/>
      <c r="F34" s="167"/>
      <c r="G34" s="167"/>
      <c r="H34" s="167"/>
      <c r="I34" s="99"/>
      <c r="J34" s="99"/>
      <c r="K34" s="99"/>
      <c r="L34" s="99"/>
      <c r="M34" s="47"/>
      <c r="N34" s="48"/>
    </row>
    <row r="35" spans="1:16" ht="35.15" customHeight="1" thickBot="1">
      <c r="A35" s="101"/>
      <c r="B35" s="204" t="s">
        <v>155</v>
      </c>
      <c r="C35" s="436" t="s">
        <v>156</v>
      </c>
      <c r="D35" s="436"/>
      <c r="E35" s="436"/>
      <c r="F35" s="437"/>
      <c r="G35" s="167"/>
      <c r="H35" s="277" t="s">
        <v>49</v>
      </c>
      <c r="I35" s="278"/>
      <c r="J35" s="516" t="s">
        <v>196</v>
      </c>
      <c r="K35" s="517"/>
      <c r="L35" s="517"/>
      <c r="M35" s="517"/>
      <c r="N35" s="517"/>
      <c r="O35" s="518"/>
    </row>
    <row r="36" spans="1:16" ht="35.15" customHeight="1" thickBot="1">
      <c r="B36" s="143"/>
      <c r="C36" s="308" t="s">
        <v>158</v>
      </c>
      <c r="D36" s="309"/>
      <c r="E36" s="241"/>
      <c r="F36" s="49" t="s">
        <v>48</v>
      </c>
      <c r="G36" s="167"/>
      <c r="H36" s="285" t="s">
        <v>4</v>
      </c>
      <c r="I36" s="286"/>
      <c r="J36" s="455" t="s">
        <v>198</v>
      </c>
      <c r="K36" s="456"/>
      <c r="L36" s="457"/>
      <c r="M36" s="290" t="s">
        <v>31</v>
      </c>
      <c r="N36" s="291"/>
      <c r="O36" s="292"/>
    </row>
    <row r="37" spans="1:16" ht="35.15" customHeight="1">
      <c r="C37" s="293"/>
      <c r="D37" s="293"/>
      <c r="E37" s="140"/>
      <c r="F37" s="141"/>
      <c r="G37" s="167"/>
      <c r="H37" s="294" t="s">
        <v>5</v>
      </c>
      <c r="I37" s="50" t="s">
        <v>6</v>
      </c>
      <c r="J37" s="423">
        <v>46023</v>
      </c>
      <c r="K37" s="424"/>
      <c r="L37" s="425"/>
      <c r="M37" s="441"/>
      <c r="N37" s="442"/>
      <c r="O37" s="443"/>
      <c r="P37" s="1">
        <f>(YEAR($J$10)-YEAR($J$9))*12+((MONTH($J$10)-MONTH($J$9))+1)</f>
        <v>3</v>
      </c>
    </row>
    <row r="38" spans="1:16" ht="35.15" customHeight="1" thickBot="1">
      <c r="G38" s="167"/>
      <c r="H38" s="295"/>
      <c r="I38" s="51" t="s">
        <v>9</v>
      </c>
      <c r="J38" s="432">
        <v>46112</v>
      </c>
      <c r="K38" s="433"/>
      <c r="L38" s="434"/>
      <c r="M38" s="444"/>
      <c r="N38" s="445"/>
      <c r="O38" s="446"/>
      <c r="P38" s="1">
        <f>ROUNDDOWN($B$18/P37,0)</f>
        <v>0</v>
      </c>
    </row>
    <row r="39" spans="1:16" ht="35.15" customHeight="1">
      <c r="A39" s="52" t="s">
        <v>7</v>
      </c>
      <c r="B39" s="52"/>
      <c r="C39" s="53" t="s">
        <v>8</v>
      </c>
      <c r="D39" s="310">
        <f>O51</f>
        <v>213000</v>
      </c>
      <c r="E39" s="311"/>
      <c r="F39" s="54" t="s">
        <v>1</v>
      </c>
      <c r="G39" s="167"/>
      <c r="K39" s="415"/>
      <c r="L39" s="415"/>
      <c r="M39" s="415"/>
      <c r="N39" s="415"/>
      <c r="O39" s="415"/>
    </row>
    <row r="40" spans="1:16" ht="14.15" customHeight="1">
      <c r="B40" s="55"/>
      <c r="C40" s="56"/>
      <c r="D40" s="56"/>
      <c r="E40" s="56"/>
      <c r="F40" s="56"/>
      <c r="G40" s="167"/>
    </row>
    <row r="41" spans="1:16" ht="14.5" thickBot="1">
      <c r="A41" s="52" t="s">
        <v>10</v>
      </c>
      <c r="B41" s="52"/>
      <c r="C41" s="44"/>
      <c r="D41" s="44"/>
      <c r="E41" s="44"/>
      <c r="F41" s="44"/>
      <c r="G41" s="44"/>
      <c r="H41" s="44"/>
      <c r="I41" s="57"/>
      <c r="J41" s="57"/>
      <c r="K41" s="57"/>
      <c r="L41" s="57"/>
      <c r="M41" s="57"/>
      <c r="N41" s="57"/>
      <c r="O41" s="57"/>
    </row>
    <row r="42" spans="1:16" ht="13.5" thickBot="1">
      <c r="A42" s="313" t="s">
        <v>11</v>
      </c>
      <c r="B42" s="314"/>
      <c r="C42" s="58" t="s">
        <v>12</v>
      </c>
      <c r="D42" s="58" t="s">
        <v>13</v>
      </c>
      <c r="E42" s="58" t="s">
        <v>14</v>
      </c>
      <c r="F42" s="58" t="s">
        <v>15</v>
      </c>
      <c r="G42" s="59" t="s">
        <v>16</v>
      </c>
      <c r="H42" s="58" t="s">
        <v>17</v>
      </c>
      <c r="I42" s="58" t="s">
        <v>18</v>
      </c>
      <c r="J42" s="58" t="s">
        <v>19</v>
      </c>
      <c r="K42" s="58" t="s">
        <v>20</v>
      </c>
      <c r="L42" s="168" t="s">
        <v>28</v>
      </c>
      <c r="M42" s="58" t="s">
        <v>21</v>
      </c>
      <c r="N42" s="59" t="s">
        <v>22</v>
      </c>
      <c r="O42" s="45" t="s">
        <v>23</v>
      </c>
    </row>
    <row r="43" spans="1:16" ht="38.15" customHeight="1">
      <c r="A43" s="315" t="s">
        <v>188</v>
      </c>
      <c r="B43" s="316"/>
      <c r="C43" s="206"/>
      <c r="D43" s="206"/>
      <c r="E43" s="206"/>
      <c r="F43" s="206"/>
      <c r="G43" s="206"/>
      <c r="H43" s="206"/>
      <c r="I43" s="206"/>
      <c r="J43" s="206"/>
      <c r="K43" s="206"/>
      <c r="L43" s="207">
        <v>77000</v>
      </c>
      <c r="M43" s="207">
        <v>77000</v>
      </c>
      <c r="N43" s="207">
        <v>77000</v>
      </c>
      <c r="O43" s="89">
        <f>SUM(C43:N43)</f>
        <v>231000</v>
      </c>
    </row>
    <row r="44" spans="1:16" ht="38.15" customHeight="1">
      <c r="A44" s="317" t="s">
        <v>24</v>
      </c>
      <c r="B44" s="318"/>
      <c r="C44" s="208"/>
      <c r="D44" s="208"/>
      <c r="E44" s="208"/>
      <c r="F44" s="208"/>
      <c r="G44" s="208"/>
      <c r="H44" s="208"/>
      <c r="I44" s="208"/>
      <c r="J44" s="208"/>
      <c r="K44" s="208"/>
      <c r="L44" s="209">
        <v>5000</v>
      </c>
      <c r="M44" s="209">
        <v>5000</v>
      </c>
      <c r="N44" s="209">
        <v>5000</v>
      </c>
      <c r="O44" s="60">
        <f>SUM(C44:N44)</f>
        <v>15000</v>
      </c>
    </row>
    <row r="45" spans="1:16" ht="13.5" thickBot="1">
      <c r="A45" s="317" t="s">
        <v>25</v>
      </c>
      <c r="B45" s="323"/>
      <c r="C45" s="321" t="str">
        <f>IF($B$18="","",IF(AND($J$9&lt;=DATE(2024,4,30),$J$10&gt;=DATE(2024,4,1)),$P$10,""))</f>
        <v/>
      </c>
      <c r="D45" s="321" t="str">
        <f>IF($B$18="","",IF(AND($J$9&lt;=DATE(2024,5,31),$J$10&gt;=DATE(2024,5,1)),$P$10,""))</f>
        <v/>
      </c>
      <c r="E45" s="321" t="str">
        <f>IF($B$18="","",IF(AND($J$9&lt;=DATE(2024,6,30),$J$10&gt;=DATE(2024,6,1)),$P$10,""))</f>
        <v/>
      </c>
      <c r="F45" s="321" t="str">
        <f>IF($B$18="","",IF(AND($J$9&lt;=DATE(2024,7,31),$J$10&gt;=DATE(2024,7,1)),$P$10,""))</f>
        <v/>
      </c>
      <c r="G45" s="321" t="str">
        <f>IF($B$18="","",IF(AND($J$9&lt;=DATE(2024,8,31),$J$10&gt;=DATE(2024,8,1)),$P$10,""))</f>
        <v/>
      </c>
      <c r="H45" s="321" t="str">
        <f>IF($B$18="","",IF(AND($J$9&lt;=DATE(2024,9,30),$J$10&gt;=DATE(2024,9,1)),$P$10,""))</f>
        <v/>
      </c>
      <c r="I45" s="321" t="str">
        <f>IF($B$18="","",IF(AND($J$9&lt;=DATE(2024,10,31),$J$10&gt;=DATE(2024,10,1)),$P$10,""))</f>
        <v/>
      </c>
      <c r="J45" s="321" t="str">
        <f>IF($B$18="","",IF(AND($J$9&lt;=DATE(2024,11,30),$J$10&gt;=DATE(2024,11,1)),$P$10,""))</f>
        <v/>
      </c>
      <c r="K45" s="321" t="str">
        <f>IF($B$18="","",IF(AND($J$9&lt;=DATE(2024,12,31),$J$10&gt;=DATE(2024,12,1)),$P$10,""))</f>
        <v/>
      </c>
      <c r="L45" s="321" t="str">
        <f>IF($B$18="","",IF(AND($J$9&lt;=DATE(2025,1,31),$J$10&gt;=DATE(2025,1,1)),$P$10,""))</f>
        <v/>
      </c>
      <c r="M45" s="321" t="str">
        <f>IF($B$18="","",IF(AND($J$9&lt;=DATE(2025,2,28),$J$10&gt;=DATE(2025,2,1)),$P$10,""))</f>
        <v/>
      </c>
      <c r="N45" s="321" t="str">
        <f>IF($B$18="","",IF(AND($J$9&lt;=DATE(2025,3,31),$J$10&gt;=DATE(2025,3,1)),$P$10,""))</f>
        <v/>
      </c>
      <c r="O45" s="324">
        <f>B46</f>
        <v>0</v>
      </c>
    </row>
    <row r="46" spans="1:16" ht="26.25" customHeight="1" thickBot="1">
      <c r="A46" s="61" t="s">
        <v>30</v>
      </c>
      <c r="B46" s="218"/>
      <c r="C46" s="322"/>
      <c r="D46" s="322"/>
      <c r="E46" s="322"/>
      <c r="F46" s="322"/>
      <c r="G46" s="322"/>
      <c r="H46" s="322"/>
      <c r="I46" s="322"/>
      <c r="J46" s="322"/>
      <c r="K46" s="322"/>
      <c r="L46" s="322"/>
      <c r="M46" s="322"/>
      <c r="N46" s="322"/>
      <c r="O46" s="325"/>
    </row>
    <row r="47" spans="1:16" ht="40.5" customHeight="1" thickBot="1">
      <c r="A47" s="326" t="s">
        <v>50</v>
      </c>
      <c r="B47" s="327"/>
      <c r="C47" s="62">
        <f t="shared" ref="C47:O47" si="4">SUM(C43:C46)</f>
        <v>0</v>
      </c>
      <c r="D47" s="62">
        <f t="shared" si="4"/>
        <v>0</v>
      </c>
      <c r="E47" s="62">
        <f t="shared" si="4"/>
        <v>0</v>
      </c>
      <c r="F47" s="62">
        <f t="shared" si="4"/>
        <v>0</v>
      </c>
      <c r="G47" s="63">
        <f t="shared" si="4"/>
        <v>0</v>
      </c>
      <c r="H47" s="62">
        <f t="shared" si="4"/>
        <v>0</v>
      </c>
      <c r="I47" s="62">
        <f t="shared" si="4"/>
        <v>0</v>
      </c>
      <c r="J47" s="62">
        <f t="shared" si="4"/>
        <v>0</v>
      </c>
      <c r="K47" s="62">
        <f t="shared" si="4"/>
        <v>0</v>
      </c>
      <c r="L47" s="62">
        <f t="shared" si="4"/>
        <v>82000</v>
      </c>
      <c r="M47" s="62">
        <f t="shared" si="4"/>
        <v>82000</v>
      </c>
      <c r="N47" s="63">
        <f t="shared" si="4"/>
        <v>82000</v>
      </c>
      <c r="O47" s="64">
        <f t="shared" si="4"/>
        <v>246000</v>
      </c>
    </row>
    <row r="48" spans="1:16" ht="32.15" customHeight="1">
      <c r="A48" s="315" t="s">
        <v>51</v>
      </c>
      <c r="B48" s="316"/>
      <c r="C48" s="206"/>
      <c r="D48" s="206"/>
      <c r="E48" s="206"/>
      <c r="F48" s="206"/>
      <c r="G48" s="206"/>
      <c r="H48" s="206"/>
      <c r="I48" s="206"/>
      <c r="J48" s="206"/>
      <c r="K48" s="206"/>
      <c r="L48" s="206"/>
      <c r="M48" s="206"/>
      <c r="N48" s="206"/>
      <c r="O48" s="89">
        <f>SUM(C48:N48)</f>
        <v>0</v>
      </c>
    </row>
    <row r="49" spans="1:15" ht="40.5" customHeight="1">
      <c r="A49" s="319" t="s">
        <v>52</v>
      </c>
      <c r="B49" s="320"/>
      <c r="C49" s="65">
        <f t="shared" ref="C49:N49" si="5">C47-C48</f>
        <v>0</v>
      </c>
      <c r="D49" s="65">
        <f t="shared" si="5"/>
        <v>0</v>
      </c>
      <c r="E49" s="65">
        <f t="shared" si="5"/>
        <v>0</v>
      </c>
      <c r="F49" s="65">
        <f t="shared" si="5"/>
        <v>0</v>
      </c>
      <c r="G49" s="66">
        <f t="shared" si="5"/>
        <v>0</v>
      </c>
      <c r="H49" s="65">
        <f t="shared" si="5"/>
        <v>0</v>
      </c>
      <c r="I49" s="65">
        <f t="shared" si="5"/>
        <v>0</v>
      </c>
      <c r="J49" s="65">
        <f t="shared" si="5"/>
        <v>0</v>
      </c>
      <c r="K49" s="65">
        <f t="shared" si="5"/>
        <v>0</v>
      </c>
      <c r="L49" s="65">
        <f t="shared" si="5"/>
        <v>82000</v>
      </c>
      <c r="M49" s="65">
        <f t="shared" si="5"/>
        <v>82000</v>
      </c>
      <c r="N49" s="66">
        <f t="shared" si="5"/>
        <v>82000</v>
      </c>
      <c r="O49" s="95" t="s">
        <v>26</v>
      </c>
    </row>
    <row r="50" spans="1:15" ht="40.5" customHeight="1" thickBot="1">
      <c r="A50" s="328" t="s">
        <v>53</v>
      </c>
      <c r="B50" s="329"/>
      <c r="C50" s="67">
        <f t="shared" ref="C50:N50" si="6">IF(C49&lt;82000,C49,82000)</f>
        <v>0</v>
      </c>
      <c r="D50" s="67">
        <f t="shared" si="6"/>
        <v>0</v>
      </c>
      <c r="E50" s="67">
        <f t="shared" si="6"/>
        <v>0</v>
      </c>
      <c r="F50" s="67">
        <f t="shared" si="6"/>
        <v>0</v>
      </c>
      <c r="G50" s="68">
        <f t="shared" si="6"/>
        <v>0</v>
      </c>
      <c r="H50" s="67">
        <f t="shared" si="6"/>
        <v>0</v>
      </c>
      <c r="I50" s="67">
        <f t="shared" si="6"/>
        <v>0</v>
      </c>
      <c r="J50" s="67">
        <f t="shared" si="6"/>
        <v>0</v>
      </c>
      <c r="K50" s="67">
        <f t="shared" si="6"/>
        <v>0</v>
      </c>
      <c r="L50" s="67">
        <f t="shared" si="6"/>
        <v>82000</v>
      </c>
      <c r="M50" s="67">
        <f t="shared" si="6"/>
        <v>82000</v>
      </c>
      <c r="N50" s="69">
        <f t="shared" si="6"/>
        <v>82000</v>
      </c>
      <c r="O50" s="90" t="s">
        <v>26</v>
      </c>
    </row>
    <row r="51" spans="1:15" ht="40.5" customHeight="1" thickTop="1" thickBot="1">
      <c r="A51" s="330" t="s">
        <v>27</v>
      </c>
      <c r="B51" s="331"/>
      <c r="C51" s="211">
        <f t="shared" ref="C51:N51" si="7">ROUNDDOWN(C50*7/8,-3)</f>
        <v>0</v>
      </c>
      <c r="D51" s="211">
        <f t="shared" si="7"/>
        <v>0</v>
      </c>
      <c r="E51" s="211">
        <f t="shared" si="7"/>
        <v>0</v>
      </c>
      <c r="F51" s="211">
        <f t="shared" si="7"/>
        <v>0</v>
      </c>
      <c r="G51" s="212">
        <f t="shared" si="7"/>
        <v>0</v>
      </c>
      <c r="H51" s="211">
        <f t="shared" si="7"/>
        <v>0</v>
      </c>
      <c r="I51" s="211">
        <f t="shared" si="7"/>
        <v>0</v>
      </c>
      <c r="J51" s="211">
        <f t="shared" si="7"/>
        <v>0</v>
      </c>
      <c r="K51" s="211">
        <f t="shared" si="7"/>
        <v>0</v>
      </c>
      <c r="L51" s="211">
        <f t="shared" si="7"/>
        <v>71000</v>
      </c>
      <c r="M51" s="211">
        <f t="shared" si="7"/>
        <v>71000</v>
      </c>
      <c r="N51" s="212">
        <f t="shared" si="7"/>
        <v>71000</v>
      </c>
      <c r="O51" s="70">
        <f>SUM(C51:N51)</f>
        <v>213000</v>
      </c>
    </row>
    <row r="52" spans="1:15" ht="43" customHeight="1" thickBot="1">
      <c r="A52" s="71" t="s">
        <v>0</v>
      </c>
      <c r="B52" s="413"/>
      <c r="C52" s="413"/>
      <c r="D52" s="413"/>
      <c r="E52" s="413"/>
      <c r="F52" s="413"/>
      <c r="G52" s="413"/>
      <c r="H52" s="413"/>
      <c r="I52" s="413"/>
      <c r="J52" s="413"/>
      <c r="K52" s="413"/>
      <c r="L52" s="413"/>
      <c r="M52" s="413"/>
      <c r="N52" s="413"/>
      <c r="O52" s="414"/>
    </row>
    <row r="53" spans="1:15">
      <c r="A53" s="39" t="s">
        <v>47</v>
      </c>
      <c r="B53" s="72"/>
      <c r="O53" s="40"/>
    </row>
    <row r="54" spans="1:15" ht="24.75" customHeight="1">
      <c r="O54" s="222" t="s">
        <v>167</v>
      </c>
    </row>
  </sheetData>
  <sheetProtection sheet="1" objects="1" scenarios="1"/>
  <mergeCells count="80">
    <mergeCell ref="A3:E3"/>
    <mergeCell ref="A5:H5"/>
    <mergeCell ref="I5:L5"/>
    <mergeCell ref="C7:F7"/>
    <mergeCell ref="H7:I7"/>
    <mergeCell ref="J7:O7"/>
    <mergeCell ref="C8:D8"/>
    <mergeCell ref="H8:I8"/>
    <mergeCell ref="J8:L8"/>
    <mergeCell ref="M8:O8"/>
    <mergeCell ref="C9:D9"/>
    <mergeCell ref="H9:H10"/>
    <mergeCell ref="J9:L9"/>
    <mergeCell ref="M9:O10"/>
    <mergeCell ref="J10:L10"/>
    <mergeCell ref="D11:E11"/>
    <mergeCell ref="K11:O11"/>
    <mergeCell ref="A14:B14"/>
    <mergeCell ref="A15:B15"/>
    <mergeCell ref="A16:B16"/>
    <mergeCell ref="A21:B21"/>
    <mergeCell ref="G17:G18"/>
    <mergeCell ref="H17:H18"/>
    <mergeCell ref="I17:I18"/>
    <mergeCell ref="J17:J18"/>
    <mergeCell ref="A17:B17"/>
    <mergeCell ref="C17:C18"/>
    <mergeCell ref="D17:D18"/>
    <mergeCell ref="E17:E18"/>
    <mergeCell ref="F17:F18"/>
    <mergeCell ref="M17:M18"/>
    <mergeCell ref="N17:N18"/>
    <mergeCell ref="O17:O18"/>
    <mergeCell ref="A19:B19"/>
    <mergeCell ref="A20:B20"/>
    <mergeCell ref="K17:K18"/>
    <mergeCell ref="L17:L18"/>
    <mergeCell ref="A22:B22"/>
    <mergeCell ref="A23:B23"/>
    <mergeCell ref="B24:O24"/>
    <mergeCell ref="A31:E31"/>
    <mergeCell ref="A33:H33"/>
    <mergeCell ref="I33:L33"/>
    <mergeCell ref="D39:E39"/>
    <mergeCell ref="K39:O39"/>
    <mergeCell ref="C35:F35"/>
    <mergeCell ref="H35:I35"/>
    <mergeCell ref="J35:O35"/>
    <mergeCell ref="C36:D36"/>
    <mergeCell ref="H36:I36"/>
    <mergeCell ref="J36:L36"/>
    <mergeCell ref="M36:O36"/>
    <mergeCell ref="C37:D37"/>
    <mergeCell ref="H37:H38"/>
    <mergeCell ref="J37:L37"/>
    <mergeCell ref="M37:O38"/>
    <mergeCell ref="J38:L38"/>
    <mergeCell ref="I45:I46"/>
    <mergeCell ref="J45:J46"/>
    <mergeCell ref="A42:B42"/>
    <mergeCell ref="A43:B43"/>
    <mergeCell ref="A44:B44"/>
    <mergeCell ref="A45:B45"/>
    <mergeCell ref="C45:C46"/>
    <mergeCell ref="D45:D46"/>
    <mergeCell ref="A47:B47"/>
    <mergeCell ref="E45:E46"/>
    <mergeCell ref="F45:F46"/>
    <mergeCell ref="G45:G46"/>
    <mergeCell ref="H45:H46"/>
    <mergeCell ref="K45:K46"/>
    <mergeCell ref="L45:L46"/>
    <mergeCell ref="M45:M46"/>
    <mergeCell ref="N45:N46"/>
    <mergeCell ref="O45:O46"/>
    <mergeCell ref="A48:B48"/>
    <mergeCell ref="A49:B49"/>
    <mergeCell ref="A50:B50"/>
    <mergeCell ref="A51:B51"/>
    <mergeCell ref="B52:O52"/>
  </mergeCells>
  <phoneticPr fontId="7"/>
  <dataValidations count="5">
    <dataValidation allowBlank="1" showInputMessage="1" showErrorMessage="1" prompt="建物名 部屋番号まで入力してください。" sqref="J7:O7 J35:O35" xr:uid="{D000C83C-8DB4-45C4-95FB-FBA33203D9D2}"/>
    <dataValidation type="list" allowBlank="1" showInputMessage="1" showErrorMessage="1" sqref="I5 I33" xr:uid="{F5EB6881-009B-4870-9AC6-69F311790CC9}">
      <formula1>"事業計画書（宿舎別）,交付申請書（宿舎別）,実績報告書（宿舎別）"</formula1>
    </dataValidation>
    <dataValidation allowBlank="1" showInputMessage="1" showErrorMessage="1" promptTitle="直接入力不可" prompt="クリーム色の網掛け部分は直接入力しないでください。" sqref="D11:E11 D39:E39" xr:uid="{D3013E37-19A9-4B01-A732-ECD8244AC637}"/>
    <dataValidation type="date" errorStyle="warning" allowBlank="1" showInputMessage="1" showErrorMessage="1" errorTitle="年月日誤り" error="令和3年度内の日付を入力してください。" promptTitle="西暦で入力してください。" prompt="例：○○○○/○/○_x000a_年月日の区切りには / （スラッシュ）を使用してください。" sqref="J9:J10 J37:J38" xr:uid="{003CCA54-F068-46D1-8712-FD8DD0D46ABB}">
      <formula1>44287</formula1>
      <formula2>44651</formula2>
    </dataValidation>
    <dataValidation allowBlank="1" showInputMessage="1" showErrorMessage="1" prompt="1から20の数字を入力してください。" sqref="N5 N33" xr:uid="{8A77E52C-8F18-42FC-A5C2-2D5353F3DF1D}"/>
  </dataValidations>
  <printOptions horizontalCentered="1"/>
  <pageMargins left="0.70866141732283472" right="0.70866141732283472" top="0.74803149606299213" bottom="0.74803149606299213" header="0.31496062992125984" footer="0.31496062992125984"/>
  <pageSetup paperSize="9" scale="49" orientation="portrait" r:id="rId1"/>
  <headerFooter scaleWithDoc="0"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F4DD6-F3F6-4797-9175-24C755388508}">
  <sheetPr>
    <tabColor rgb="FF0070C0"/>
    <pageSetUpPr fitToPage="1"/>
  </sheetPr>
  <dimension ref="A1:Q27"/>
  <sheetViews>
    <sheetView showGridLines="0" view="pageBreakPreview" zoomScaleNormal="100" zoomScaleSheetLayoutView="100" workbookViewId="0">
      <selection sqref="A1:O27"/>
    </sheetView>
  </sheetViews>
  <sheetFormatPr defaultColWidth="9.08984375" defaultRowHeight="13"/>
  <cols>
    <col min="1" max="1" width="9.54296875" style="39" customWidth="1"/>
    <col min="2" max="2" width="13.7265625" style="39" customWidth="1"/>
    <col min="3" max="15" width="11.7265625" style="39" customWidth="1"/>
    <col min="16" max="16" width="9.08984375" style="39" hidden="1" customWidth="1"/>
    <col min="17" max="17" width="9.08984375" style="39"/>
    <col min="18" max="18" width="10.6328125" style="39" bestFit="1" customWidth="1"/>
    <col min="19" max="16384" width="9.08984375" style="39"/>
  </cols>
  <sheetData>
    <row r="1" spans="1:17" ht="91.5" customHeight="1">
      <c r="H1" s="242" t="s">
        <v>199</v>
      </c>
    </row>
    <row r="2" spans="1:17" ht="22.5" customHeight="1">
      <c r="H2" s="243" t="s">
        <v>146</v>
      </c>
    </row>
    <row r="3" spans="1:17">
      <c r="O3" s="40" t="str">
        <f>IF(I6="事業計画書（宿舎別）","ア・様式1-3",IF(I6="交付申請書（宿舎別）","ア・第1号-3様式","ア・第4号-3様式"))</f>
        <v>ア・第4号-3様式</v>
      </c>
    </row>
    <row r="4" spans="1:17" ht="20.25" customHeight="1" thickBot="1">
      <c r="A4" s="273" t="s">
        <v>2</v>
      </c>
      <c r="B4" s="273"/>
      <c r="C4" s="273"/>
      <c r="D4" s="273"/>
      <c r="E4" s="273"/>
      <c r="K4" s="274"/>
      <c r="L4" s="274"/>
      <c r="M4" s="274"/>
      <c r="N4" s="274"/>
      <c r="O4" s="274"/>
      <c r="P4" s="41"/>
      <c r="Q4" s="41"/>
    </row>
    <row r="5" spans="1:17" ht="19.5" customHeight="1" thickBot="1">
      <c r="A5" s="42"/>
      <c r="B5" s="42"/>
      <c r="C5" s="43"/>
      <c r="M5" s="44"/>
      <c r="N5" s="45" t="s">
        <v>3</v>
      </c>
      <c r="O5" s="46" t="s">
        <v>29</v>
      </c>
    </row>
    <row r="6" spans="1:17" ht="39.65" customHeight="1" thickBot="1">
      <c r="A6" s="275" t="s">
        <v>102</v>
      </c>
      <c r="B6" s="275"/>
      <c r="C6" s="275"/>
      <c r="D6" s="275"/>
      <c r="E6" s="275"/>
      <c r="F6" s="275"/>
      <c r="G6" s="275"/>
      <c r="H6" s="275"/>
      <c r="I6" s="435" t="s">
        <v>200</v>
      </c>
      <c r="J6" s="435"/>
      <c r="K6" s="435"/>
      <c r="L6" s="435"/>
      <c r="M6" s="47"/>
      <c r="N6" s="202">
        <v>7</v>
      </c>
      <c r="O6" s="203"/>
    </row>
    <row r="7" spans="1:17" ht="13.5" customHeight="1" thickBot="1">
      <c r="A7" s="167"/>
      <c r="B7" s="167"/>
      <c r="C7" s="167"/>
      <c r="D7" s="167"/>
      <c r="E7" s="167"/>
      <c r="F7" s="167"/>
      <c r="G7" s="167"/>
      <c r="H7" s="167"/>
      <c r="I7" s="99"/>
      <c r="J7" s="99"/>
      <c r="K7" s="99"/>
      <c r="L7" s="99"/>
      <c r="M7" s="47"/>
      <c r="N7" s="48"/>
    </row>
    <row r="8" spans="1:17" ht="35.15" customHeight="1" thickBot="1">
      <c r="A8" s="101"/>
      <c r="B8" s="204" t="s">
        <v>155</v>
      </c>
      <c r="C8" s="436" t="s">
        <v>156</v>
      </c>
      <c r="D8" s="436"/>
      <c r="E8" s="436"/>
      <c r="F8" s="437"/>
      <c r="G8" s="167"/>
      <c r="H8" s="277" t="s">
        <v>49</v>
      </c>
      <c r="I8" s="278"/>
      <c r="J8" s="529" t="s">
        <v>201</v>
      </c>
      <c r="K8" s="530"/>
      <c r="L8" s="530"/>
      <c r="M8" s="530"/>
      <c r="N8" s="530"/>
      <c r="O8" s="531"/>
    </row>
    <row r="9" spans="1:17" ht="35.15" customHeight="1" thickBot="1">
      <c r="B9" s="143"/>
      <c r="C9" s="308" t="s">
        <v>158</v>
      </c>
      <c r="D9" s="309"/>
      <c r="E9" s="205">
        <v>8.0500000000000007</v>
      </c>
      <c r="F9" s="49" t="s">
        <v>48</v>
      </c>
      <c r="G9" s="167"/>
      <c r="H9" s="285" t="s">
        <v>4</v>
      </c>
      <c r="I9" s="286"/>
      <c r="J9" s="523" t="s">
        <v>202</v>
      </c>
      <c r="K9" s="524"/>
      <c r="L9" s="525"/>
      <c r="M9" s="290" t="s">
        <v>31</v>
      </c>
      <c r="N9" s="291"/>
      <c r="O9" s="292"/>
    </row>
    <row r="10" spans="1:17" ht="35.15" customHeight="1">
      <c r="C10" s="293"/>
      <c r="D10" s="293"/>
      <c r="E10" s="140"/>
      <c r="F10" s="141"/>
      <c r="G10" s="167"/>
      <c r="H10" s="294" t="s">
        <v>5</v>
      </c>
      <c r="I10" s="50" t="s">
        <v>6</v>
      </c>
      <c r="J10" s="526">
        <v>46054</v>
      </c>
      <c r="K10" s="527"/>
      <c r="L10" s="528"/>
      <c r="M10" s="441"/>
      <c r="N10" s="442"/>
      <c r="O10" s="443"/>
      <c r="P10" s="1">
        <f>(YEAR($J$11)-YEAR($J$10))*12+((MONTH($J$11)-MONTH($J$10))+1)</f>
        <v>2</v>
      </c>
    </row>
    <row r="11" spans="1:17" ht="35.15" customHeight="1" thickBot="1">
      <c r="G11" s="167"/>
      <c r="H11" s="295"/>
      <c r="I11" s="51" t="s">
        <v>9</v>
      </c>
      <c r="J11" s="432">
        <v>46112</v>
      </c>
      <c r="K11" s="433"/>
      <c r="L11" s="434"/>
      <c r="M11" s="444"/>
      <c r="N11" s="445"/>
      <c r="O11" s="446"/>
      <c r="P11" s="1">
        <f>ROUNDDOWN($B$19/P10,0)</f>
        <v>0</v>
      </c>
    </row>
    <row r="12" spans="1:17" ht="35.15" customHeight="1">
      <c r="A12" s="52" t="s">
        <v>7</v>
      </c>
      <c r="B12" s="52"/>
      <c r="C12" s="53" t="s">
        <v>8</v>
      </c>
      <c r="D12" s="310">
        <f>O24</f>
        <v>142000</v>
      </c>
      <c r="E12" s="311"/>
      <c r="F12" s="54" t="s">
        <v>1</v>
      </c>
      <c r="G12" s="167"/>
      <c r="K12" s="415"/>
      <c r="L12" s="415"/>
      <c r="M12" s="415"/>
      <c r="N12" s="415"/>
      <c r="O12" s="415"/>
    </row>
    <row r="13" spans="1:17" ht="14.15" customHeight="1">
      <c r="B13" s="55"/>
      <c r="C13" s="56"/>
      <c r="D13" s="56"/>
      <c r="E13" s="56"/>
      <c r="F13" s="56"/>
      <c r="G13" s="167"/>
    </row>
    <row r="14" spans="1:17" ht="14.5" thickBot="1">
      <c r="A14" s="52" t="s">
        <v>10</v>
      </c>
      <c r="B14" s="52"/>
      <c r="C14" s="44"/>
      <c r="D14" s="44"/>
      <c r="E14" s="44"/>
      <c r="F14" s="44"/>
      <c r="G14" s="44"/>
      <c r="H14" s="44"/>
      <c r="I14" s="57"/>
      <c r="J14" s="57"/>
      <c r="K14" s="57"/>
      <c r="L14" s="57"/>
      <c r="M14" s="57"/>
      <c r="N14" s="57"/>
      <c r="O14" s="57"/>
    </row>
    <row r="15" spans="1:17" ht="13.5" thickBot="1">
      <c r="A15" s="313" t="s">
        <v>11</v>
      </c>
      <c r="B15" s="314"/>
      <c r="C15" s="58" t="s">
        <v>12</v>
      </c>
      <c r="D15" s="58" t="s">
        <v>13</v>
      </c>
      <c r="E15" s="58" t="s">
        <v>14</v>
      </c>
      <c r="F15" s="58" t="s">
        <v>15</v>
      </c>
      <c r="G15" s="59" t="s">
        <v>16</v>
      </c>
      <c r="H15" s="58" t="s">
        <v>17</v>
      </c>
      <c r="I15" s="58" t="s">
        <v>18</v>
      </c>
      <c r="J15" s="58" t="s">
        <v>19</v>
      </c>
      <c r="K15" s="58" t="s">
        <v>20</v>
      </c>
      <c r="L15" s="168" t="s">
        <v>28</v>
      </c>
      <c r="M15" s="58" t="s">
        <v>21</v>
      </c>
      <c r="N15" s="59" t="s">
        <v>22</v>
      </c>
      <c r="O15" s="45" t="s">
        <v>23</v>
      </c>
    </row>
    <row r="16" spans="1:17" ht="38.15" customHeight="1">
      <c r="A16" s="315" t="s">
        <v>188</v>
      </c>
      <c r="B16" s="316"/>
      <c r="C16" s="206"/>
      <c r="D16" s="206"/>
      <c r="E16" s="206"/>
      <c r="F16" s="206"/>
      <c r="G16" s="206"/>
      <c r="H16" s="206"/>
      <c r="I16" s="206"/>
      <c r="J16" s="206"/>
      <c r="K16" s="206"/>
      <c r="L16" s="206"/>
      <c r="M16" s="244">
        <v>80000</v>
      </c>
      <c r="N16" s="244">
        <v>80000</v>
      </c>
      <c r="O16" s="89">
        <f>SUM(C16:N16)</f>
        <v>160000</v>
      </c>
    </row>
    <row r="17" spans="1:15" ht="38.15" customHeight="1">
      <c r="A17" s="317" t="s">
        <v>24</v>
      </c>
      <c r="B17" s="318"/>
      <c r="C17" s="208"/>
      <c r="D17" s="208"/>
      <c r="E17" s="208"/>
      <c r="F17" s="208"/>
      <c r="G17" s="208"/>
      <c r="H17" s="208"/>
      <c r="I17" s="208"/>
      <c r="J17" s="208"/>
      <c r="K17" s="208"/>
      <c r="L17" s="208"/>
      <c r="M17" s="245">
        <v>5000</v>
      </c>
      <c r="N17" s="245">
        <v>5000</v>
      </c>
      <c r="O17" s="60">
        <f>SUM(C17:N17)</f>
        <v>10000</v>
      </c>
    </row>
    <row r="18" spans="1:15" ht="13.5" thickBot="1">
      <c r="A18" s="317" t="s">
        <v>25</v>
      </c>
      <c r="B18" s="323"/>
      <c r="C18" s="321" t="str">
        <f>IF($B$19="","",IF(AND($J$10&lt;=DATE(2024,4,30),$J$11&gt;=DATE(2024,4,1)),$P$11,""))</f>
        <v/>
      </c>
      <c r="D18" s="321" t="str">
        <f>IF($B$19="","",IF(AND($J$10&lt;=DATE(2024,5,31),$J$11&gt;=DATE(2024,5,1)),$P$11,""))</f>
        <v/>
      </c>
      <c r="E18" s="321" t="str">
        <f>IF($B$19="","",IF(AND($J$10&lt;=DATE(2024,6,30),$J$11&gt;=DATE(2024,6,1)),$P$11,""))</f>
        <v/>
      </c>
      <c r="F18" s="321" t="str">
        <f>IF($B$19="","",IF(AND($J$10&lt;=DATE(2024,7,31),$J$11&gt;=DATE(2024,7,1)),$P$11,""))</f>
        <v/>
      </c>
      <c r="G18" s="321" t="str">
        <f>IF($B$19="","",IF(AND($J$10&lt;=DATE(2024,8,31),$J$11&gt;=DATE(2024,8,1)),$P$11,""))</f>
        <v/>
      </c>
      <c r="H18" s="321" t="str">
        <f>IF($B$19="","",IF(AND($J$10&lt;=DATE(2024,9,30),$J$11&gt;=DATE(2024,9,1)),$P$11,""))</f>
        <v/>
      </c>
      <c r="I18" s="321" t="str">
        <f>IF($B$19="","",IF(AND($J$10&lt;=DATE(2024,10,31),$J$11&gt;=DATE(2024,10,1)),$P$11,""))</f>
        <v/>
      </c>
      <c r="J18" s="321" t="str">
        <f>IF($B$19="","",IF(AND($J$10&lt;=DATE(2024,11,30),$J$11&gt;=DATE(2024,11,1)),$P$11,""))</f>
        <v/>
      </c>
      <c r="K18" s="321" t="str">
        <f>IF($B$19="","",IF(AND($J$10&lt;=DATE(2024,12,31),$J$11&gt;=DATE(2024,12,1)),$P$11,""))</f>
        <v/>
      </c>
      <c r="L18" s="321" t="str">
        <f>IF($B$19="","",IF(AND($J$10&lt;=DATE(2025,1,31),$J$11&gt;=DATE(2025,1,1)),$P$11,""))</f>
        <v/>
      </c>
      <c r="M18" s="321" t="str">
        <f>IF($B$19="","",IF(AND($J$10&lt;=DATE(2025,2,28),$J$11&gt;=DATE(2025,2,1)),$P$11,""))</f>
        <v/>
      </c>
      <c r="N18" s="321" t="str">
        <f>IF($B$19="","",IF(AND($J$10&lt;=DATE(2025,3,31),$J$11&gt;=DATE(2025,3,1)),$P$11,""))</f>
        <v/>
      </c>
      <c r="O18" s="324">
        <f>B19</f>
        <v>0</v>
      </c>
    </row>
    <row r="19" spans="1:15" ht="26.25" customHeight="1" thickBot="1">
      <c r="A19" s="61" t="s">
        <v>30</v>
      </c>
      <c r="B19" s="218"/>
      <c r="C19" s="322"/>
      <c r="D19" s="322"/>
      <c r="E19" s="322"/>
      <c r="F19" s="322"/>
      <c r="G19" s="322"/>
      <c r="H19" s="322"/>
      <c r="I19" s="322"/>
      <c r="J19" s="322"/>
      <c r="K19" s="322"/>
      <c r="L19" s="322"/>
      <c r="M19" s="322"/>
      <c r="N19" s="322"/>
      <c r="O19" s="325"/>
    </row>
    <row r="20" spans="1:15" ht="40.5" customHeight="1" thickBot="1">
      <c r="A20" s="326" t="s">
        <v>50</v>
      </c>
      <c r="B20" s="327"/>
      <c r="C20" s="62">
        <f t="shared" ref="C20:O20" si="0">SUM(C16:C19)</f>
        <v>0</v>
      </c>
      <c r="D20" s="62">
        <f t="shared" si="0"/>
        <v>0</v>
      </c>
      <c r="E20" s="62">
        <f t="shared" si="0"/>
        <v>0</v>
      </c>
      <c r="F20" s="62">
        <f t="shared" si="0"/>
        <v>0</v>
      </c>
      <c r="G20" s="63">
        <f t="shared" si="0"/>
        <v>0</v>
      </c>
      <c r="H20" s="62">
        <f t="shared" si="0"/>
        <v>0</v>
      </c>
      <c r="I20" s="62">
        <f t="shared" si="0"/>
        <v>0</v>
      </c>
      <c r="J20" s="62">
        <f t="shared" si="0"/>
        <v>0</v>
      </c>
      <c r="K20" s="62">
        <f t="shared" si="0"/>
        <v>0</v>
      </c>
      <c r="L20" s="62">
        <f t="shared" si="0"/>
        <v>0</v>
      </c>
      <c r="M20" s="62">
        <f t="shared" si="0"/>
        <v>85000</v>
      </c>
      <c r="N20" s="63">
        <f t="shared" si="0"/>
        <v>85000</v>
      </c>
      <c r="O20" s="64">
        <f t="shared" si="0"/>
        <v>170000</v>
      </c>
    </row>
    <row r="21" spans="1:15" ht="32.15" customHeight="1">
      <c r="A21" s="315" t="s">
        <v>51</v>
      </c>
      <c r="B21" s="316"/>
      <c r="C21" s="206"/>
      <c r="D21" s="206"/>
      <c r="E21" s="206"/>
      <c r="F21" s="206"/>
      <c r="G21" s="206"/>
      <c r="H21" s="206"/>
      <c r="I21" s="206"/>
      <c r="J21" s="206"/>
      <c r="K21" s="206"/>
      <c r="L21" s="206"/>
      <c r="M21" s="206"/>
      <c r="N21" s="206"/>
      <c r="O21" s="89">
        <f>SUM(C21:N21)</f>
        <v>0</v>
      </c>
    </row>
    <row r="22" spans="1:15" ht="40.5" customHeight="1">
      <c r="A22" s="319" t="s">
        <v>52</v>
      </c>
      <c r="B22" s="320"/>
      <c r="C22" s="65">
        <f t="shared" ref="C22:N22" si="1">C20-C21</f>
        <v>0</v>
      </c>
      <c r="D22" s="65">
        <f t="shared" si="1"/>
        <v>0</v>
      </c>
      <c r="E22" s="65">
        <f t="shared" si="1"/>
        <v>0</v>
      </c>
      <c r="F22" s="65">
        <f t="shared" si="1"/>
        <v>0</v>
      </c>
      <c r="G22" s="66">
        <f t="shared" si="1"/>
        <v>0</v>
      </c>
      <c r="H22" s="65">
        <f t="shared" si="1"/>
        <v>0</v>
      </c>
      <c r="I22" s="65">
        <f t="shared" si="1"/>
        <v>0</v>
      </c>
      <c r="J22" s="65">
        <f t="shared" si="1"/>
        <v>0</v>
      </c>
      <c r="K22" s="65">
        <f t="shared" si="1"/>
        <v>0</v>
      </c>
      <c r="L22" s="65">
        <f t="shared" si="1"/>
        <v>0</v>
      </c>
      <c r="M22" s="65">
        <f t="shared" si="1"/>
        <v>85000</v>
      </c>
      <c r="N22" s="66">
        <f t="shared" si="1"/>
        <v>85000</v>
      </c>
      <c r="O22" s="95" t="s">
        <v>26</v>
      </c>
    </row>
    <row r="23" spans="1:15" ht="40.5" customHeight="1" thickBot="1">
      <c r="A23" s="328" t="s">
        <v>53</v>
      </c>
      <c r="B23" s="329"/>
      <c r="C23" s="67">
        <f t="shared" ref="C23:N23" si="2">IF(C22&lt;82000,C22,82000)</f>
        <v>0</v>
      </c>
      <c r="D23" s="67">
        <f t="shared" si="2"/>
        <v>0</v>
      </c>
      <c r="E23" s="67">
        <f t="shared" si="2"/>
        <v>0</v>
      </c>
      <c r="F23" s="67">
        <f t="shared" si="2"/>
        <v>0</v>
      </c>
      <c r="G23" s="68">
        <f t="shared" si="2"/>
        <v>0</v>
      </c>
      <c r="H23" s="67">
        <f t="shared" si="2"/>
        <v>0</v>
      </c>
      <c r="I23" s="67">
        <f t="shared" si="2"/>
        <v>0</v>
      </c>
      <c r="J23" s="67">
        <f t="shared" si="2"/>
        <v>0</v>
      </c>
      <c r="K23" s="67">
        <f t="shared" si="2"/>
        <v>0</v>
      </c>
      <c r="L23" s="67">
        <f t="shared" si="2"/>
        <v>0</v>
      </c>
      <c r="M23" s="67">
        <f t="shared" si="2"/>
        <v>82000</v>
      </c>
      <c r="N23" s="69">
        <f t="shared" si="2"/>
        <v>82000</v>
      </c>
      <c r="O23" s="90" t="s">
        <v>26</v>
      </c>
    </row>
    <row r="24" spans="1:15" ht="40.5" customHeight="1" thickTop="1" thickBot="1">
      <c r="A24" s="330" t="s">
        <v>27</v>
      </c>
      <c r="B24" s="331"/>
      <c r="C24" s="211">
        <f t="shared" ref="C24:N24" si="3">ROUNDDOWN(C23*7/8,-3)</f>
        <v>0</v>
      </c>
      <c r="D24" s="211">
        <f t="shared" si="3"/>
        <v>0</v>
      </c>
      <c r="E24" s="211">
        <f t="shared" si="3"/>
        <v>0</v>
      </c>
      <c r="F24" s="211">
        <f t="shared" si="3"/>
        <v>0</v>
      </c>
      <c r="G24" s="212">
        <f t="shared" si="3"/>
        <v>0</v>
      </c>
      <c r="H24" s="211">
        <f t="shared" si="3"/>
        <v>0</v>
      </c>
      <c r="I24" s="211">
        <f t="shared" si="3"/>
        <v>0</v>
      </c>
      <c r="J24" s="211">
        <f t="shared" si="3"/>
        <v>0</v>
      </c>
      <c r="K24" s="211">
        <f t="shared" si="3"/>
        <v>0</v>
      </c>
      <c r="L24" s="211">
        <f t="shared" si="3"/>
        <v>0</v>
      </c>
      <c r="M24" s="211">
        <f t="shared" si="3"/>
        <v>71000</v>
      </c>
      <c r="N24" s="212">
        <f t="shared" si="3"/>
        <v>71000</v>
      </c>
      <c r="O24" s="70">
        <f>SUM(C24:N24)</f>
        <v>142000</v>
      </c>
    </row>
    <row r="25" spans="1:15" ht="43" customHeight="1" thickBot="1">
      <c r="A25" s="71" t="s">
        <v>0</v>
      </c>
      <c r="B25" s="413"/>
      <c r="C25" s="413"/>
      <c r="D25" s="413"/>
      <c r="E25" s="413"/>
      <c r="F25" s="413"/>
      <c r="G25" s="413"/>
      <c r="H25" s="413"/>
      <c r="I25" s="413"/>
      <c r="J25" s="413"/>
      <c r="K25" s="413"/>
      <c r="L25" s="413"/>
      <c r="M25" s="413"/>
      <c r="N25" s="413"/>
      <c r="O25" s="414"/>
    </row>
    <row r="26" spans="1:15">
      <c r="A26" s="39" t="s">
        <v>47</v>
      </c>
      <c r="B26" s="72"/>
      <c r="O26" s="40"/>
    </row>
    <row r="27" spans="1:15" ht="20.149999999999999" customHeight="1">
      <c r="O27" s="73" t="s">
        <v>167</v>
      </c>
    </row>
  </sheetData>
  <sheetProtection sheet="1" objects="1" scenarios="1"/>
  <mergeCells count="41">
    <mergeCell ref="A4:E4"/>
    <mergeCell ref="K4:O4"/>
    <mergeCell ref="A6:H6"/>
    <mergeCell ref="I6:L6"/>
    <mergeCell ref="C8:F8"/>
    <mergeCell ref="H8:I8"/>
    <mergeCell ref="J8:O8"/>
    <mergeCell ref="H9:I9"/>
    <mergeCell ref="J9:L9"/>
    <mergeCell ref="M9:O9"/>
    <mergeCell ref="C10:D10"/>
    <mergeCell ref="H10:H11"/>
    <mergeCell ref="J10:L10"/>
    <mergeCell ref="M10:O11"/>
    <mergeCell ref="J11:L11"/>
    <mergeCell ref="C18:C19"/>
    <mergeCell ref="D18:D19"/>
    <mergeCell ref="E18:E19"/>
    <mergeCell ref="F18:F19"/>
    <mergeCell ref="C9:D9"/>
    <mergeCell ref="D12:E12"/>
    <mergeCell ref="K12:O12"/>
    <mergeCell ref="A15:B15"/>
    <mergeCell ref="A16:B16"/>
    <mergeCell ref="A17:B17"/>
    <mergeCell ref="A23:B23"/>
    <mergeCell ref="A24:B24"/>
    <mergeCell ref="B25:O25"/>
    <mergeCell ref="M18:M19"/>
    <mergeCell ref="N18:N19"/>
    <mergeCell ref="O18:O19"/>
    <mergeCell ref="A20:B20"/>
    <mergeCell ref="A21:B21"/>
    <mergeCell ref="A22:B22"/>
    <mergeCell ref="G18:G19"/>
    <mergeCell ref="H18:H19"/>
    <mergeCell ref="I18:I19"/>
    <mergeCell ref="J18:J19"/>
    <mergeCell ref="K18:K19"/>
    <mergeCell ref="L18:L19"/>
    <mergeCell ref="A18:B18"/>
  </mergeCells>
  <phoneticPr fontId="7"/>
  <dataValidations count="5">
    <dataValidation allowBlank="1" showInputMessage="1" showErrorMessage="1" promptTitle="直接入力不可" prompt="クリーム色の網掛け部分は直接入力しないでください。" sqref="D12:E12" xr:uid="{22C90225-C9A0-4701-9D25-AE53479DF52F}"/>
    <dataValidation type="list" allowBlank="1" showInputMessage="1" showErrorMessage="1" sqref="I6" xr:uid="{6DDB3EE4-BA3C-46E7-93E2-6F48986DBCC3}">
      <formula1>"事業計画書（宿舎別）,交付申請書（宿舎別）,実績報告書（宿舎別）"</formula1>
    </dataValidation>
    <dataValidation allowBlank="1" showInputMessage="1" showErrorMessage="1" prompt="建物名 部屋番号まで入力してください。" sqref="J8:O8" xr:uid="{1EAC311E-36D5-4126-998C-F39F8E4EEB87}"/>
    <dataValidation type="date" errorStyle="warning" allowBlank="1" showInputMessage="1" showErrorMessage="1" errorTitle="年月日誤り" error="令和3年度内の日付を入力してください。" promptTitle="西暦で入力してください。" prompt="例：○○○○/○/○_x000a_年月日の区切りには / （スラッシュ）を使用してください。" sqref="J10:J11" xr:uid="{C90BBABA-5917-4ADA-9229-05401AF46F62}">
      <formula1>44287</formula1>
      <formula2>44651</formula2>
    </dataValidation>
    <dataValidation allowBlank="1" showInputMessage="1" showErrorMessage="1" prompt="1から20の数字を入力してください。" sqref="N6" xr:uid="{DD07E6BE-9D88-471D-A8CA-702DFC01AAA1}"/>
  </dataValidations>
  <printOptions horizontalCentered="1"/>
  <pageMargins left="0.70866141732283472" right="0.70866141732283472" top="0.74803149606299213" bottom="0.74803149606299213" header="0.31496062992125984" footer="0.31496062992125984"/>
  <pageSetup paperSize="9" scale="50" orientation="portrait" r:id="rId1"/>
  <headerFooter scaleWithDoc="0"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F0FF4-B177-42E4-99B4-9DE0AAD8FF99}">
  <sheetPr>
    <tabColor rgb="FF0070C0"/>
    <pageSetUpPr fitToPage="1"/>
  </sheetPr>
  <dimension ref="A1:Q57"/>
  <sheetViews>
    <sheetView showGridLines="0" view="pageBreakPreview" zoomScaleNormal="100" zoomScaleSheetLayoutView="100" workbookViewId="0">
      <selection sqref="A1:O55"/>
    </sheetView>
  </sheetViews>
  <sheetFormatPr defaultColWidth="9.08984375" defaultRowHeight="13"/>
  <cols>
    <col min="1" max="1" width="9.54296875" style="39" customWidth="1"/>
    <col min="2" max="2" width="13.7265625" style="39" customWidth="1"/>
    <col min="3" max="15" width="11.7265625" style="39" customWidth="1"/>
    <col min="16" max="17" width="9.08984375" style="39" hidden="1" customWidth="1"/>
    <col min="18" max="18" width="10.6328125" style="39" bestFit="1" customWidth="1"/>
    <col min="19" max="16384" width="9.08984375" style="39"/>
  </cols>
  <sheetData>
    <row r="1" spans="1:17" ht="45.75" customHeight="1">
      <c r="H1" s="246" t="s">
        <v>203</v>
      </c>
    </row>
    <row r="2" spans="1:17" ht="22.5" customHeight="1">
      <c r="H2" s="246"/>
      <c r="O2" s="247" t="str">
        <f>IF(I5="事業計画書（宿舎別）","ア・様式1-4",IF(I5="交付申請書（宿舎別）","ア・第1号-4様式","ア・第4号-4様式"))</f>
        <v>ア・様式1-4</v>
      </c>
    </row>
    <row r="3" spans="1:17" ht="20.25" customHeight="1" thickBot="1">
      <c r="A3" s="273" t="s">
        <v>2</v>
      </c>
      <c r="B3" s="273"/>
      <c r="C3" s="273"/>
      <c r="D3" s="273"/>
      <c r="E3" s="273"/>
      <c r="K3" s="274"/>
      <c r="L3" s="274"/>
      <c r="M3" s="274"/>
      <c r="N3" s="274"/>
      <c r="O3" s="274"/>
      <c r="P3" s="41"/>
      <c r="Q3" s="41"/>
    </row>
    <row r="4" spans="1:17" ht="19.5" customHeight="1" thickBot="1">
      <c r="A4" s="42"/>
      <c r="B4" s="42"/>
      <c r="C4" s="43"/>
      <c r="M4" s="44"/>
      <c r="N4" s="45" t="s">
        <v>3</v>
      </c>
      <c r="O4" s="46" t="s">
        <v>29</v>
      </c>
    </row>
    <row r="5" spans="1:17" ht="39.65" customHeight="1" thickBot="1">
      <c r="A5" s="275" t="s">
        <v>102</v>
      </c>
      <c r="B5" s="275"/>
      <c r="C5" s="275"/>
      <c r="D5" s="275"/>
      <c r="E5" s="275"/>
      <c r="F5" s="275"/>
      <c r="G5" s="275"/>
      <c r="H5" s="275"/>
      <c r="I5" s="435" t="s">
        <v>96</v>
      </c>
      <c r="J5" s="435"/>
      <c r="K5" s="435"/>
      <c r="L5" s="435"/>
      <c r="M5" s="47"/>
      <c r="N5" s="202">
        <v>1</v>
      </c>
      <c r="O5" s="203"/>
    </row>
    <row r="6" spans="1:17" ht="13.5" customHeight="1" thickBot="1">
      <c r="A6" s="167"/>
      <c r="B6" s="167"/>
      <c r="C6" s="167"/>
      <c r="D6" s="167"/>
      <c r="E6" s="167"/>
      <c r="F6" s="167"/>
      <c r="G6" s="167"/>
      <c r="H6" s="167"/>
      <c r="I6" s="99"/>
      <c r="J6" s="99"/>
      <c r="K6" s="99"/>
      <c r="L6" s="99"/>
      <c r="M6" s="47"/>
      <c r="N6" s="48"/>
    </row>
    <row r="7" spans="1:17" ht="35.15" customHeight="1" thickBot="1">
      <c r="A7" s="101"/>
      <c r="B7" s="204" t="s">
        <v>155</v>
      </c>
      <c r="C7" s="436" t="s">
        <v>204</v>
      </c>
      <c r="D7" s="436"/>
      <c r="E7" s="436"/>
      <c r="F7" s="437"/>
      <c r="G7" s="167"/>
      <c r="H7" s="277" t="s">
        <v>49</v>
      </c>
      <c r="I7" s="278"/>
      <c r="J7" s="541" t="s">
        <v>205</v>
      </c>
      <c r="K7" s="542"/>
      <c r="L7" s="542"/>
      <c r="M7" s="468"/>
      <c r="N7" s="468"/>
      <c r="O7" s="469"/>
    </row>
    <row r="8" spans="1:17" ht="35.15" customHeight="1" thickBot="1">
      <c r="B8" s="143"/>
      <c r="C8" s="308" t="s">
        <v>158</v>
      </c>
      <c r="D8" s="309"/>
      <c r="E8" s="205">
        <v>8.0500000000000007</v>
      </c>
      <c r="F8" s="49" t="s">
        <v>48</v>
      </c>
      <c r="G8" s="167"/>
      <c r="H8" s="285" t="s">
        <v>4</v>
      </c>
      <c r="I8" s="286"/>
      <c r="J8" s="543" t="s">
        <v>206</v>
      </c>
      <c r="K8" s="544"/>
      <c r="L8" s="545"/>
      <c r="M8" s="290" t="s">
        <v>31</v>
      </c>
      <c r="N8" s="291"/>
      <c r="O8" s="292"/>
    </row>
    <row r="9" spans="1:17" ht="35.15" customHeight="1">
      <c r="C9" s="293"/>
      <c r="D9" s="293"/>
      <c r="E9" s="140"/>
      <c r="F9" s="141"/>
      <c r="G9" s="167"/>
      <c r="H9" s="294" t="s">
        <v>5</v>
      </c>
      <c r="I9" s="50" t="s">
        <v>6</v>
      </c>
      <c r="J9" s="532">
        <v>45748</v>
      </c>
      <c r="K9" s="533"/>
      <c r="L9" s="534"/>
      <c r="M9" s="535"/>
      <c r="N9" s="535"/>
      <c r="O9" s="536"/>
      <c r="P9" s="1">
        <f>(YEAR($J$38)-YEAR($J$37))*12+((MONTH($J$38)-MONTH($J$37))+1)</f>
        <v>7</v>
      </c>
    </row>
    <row r="10" spans="1:17" ht="35.15" customHeight="1">
      <c r="G10" s="167"/>
      <c r="H10" s="387"/>
      <c r="I10" s="94" t="s">
        <v>9</v>
      </c>
      <c r="J10" s="423">
        <v>46112</v>
      </c>
      <c r="K10" s="424"/>
      <c r="L10" s="425"/>
      <c r="M10" s="537"/>
      <c r="N10" s="537"/>
      <c r="O10" s="538"/>
      <c r="P10" s="1">
        <f>ROUNDDOWN($B$46/P9,0)</f>
        <v>0</v>
      </c>
    </row>
    <row r="11" spans="1:17" ht="35.15" customHeight="1" thickBot="1">
      <c r="A11" s="52" t="s">
        <v>7</v>
      </c>
      <c r="B11" s="52"/>
      <c r="C11" s="53" t="s">
        <v>8</v>
      </c>
      <c r="D11" s="310">
        <f>O24</f>
        <v>656000</v>
      </c>
      <c r="E11" s="311"/>
      <c r="F11" s="54" t="s">
        <v>1</v>
      </c>
      <c r="G11" s="167"/>
      <c r="H11" s="393" t="s">
        <v>207</v>
      </c>
      <c r="I11" s="394"/>
      <c r="J11" s="432">
        <v>45792</v>
      </c>
      <c r="K11" s="433"/>
      <c r="L11" s="434"/>
      <c r="M11" s="539"/>
      <c r="N11" s="539"/>
      <c r="O11" s="540"/>
      <c r="Q11" s="137">
        <v>0.5</v>
      </c>
    </row>
    <row r="12" spans="1:17" ht="14.5" customHeight="1">
      <c r="B12" s="55"/>
      <c r="C12" s="56"/>
      <c r="D12" s="56"/>
      <c r="E12" s="56"/>
      <c r="F12" s="56"/>
      <c r="G12" s="167"/>
      <c r="Q12" s="137">
        <v>0.875</v>
      </c>
    </row>
    <row r="13" spans="1:17" ht="14.5" thickBot="1">
      <c r="A13" s="52" t="s">
        <v>10</v>
      </c>
      <c r="B13" s="52"/>
      <c r="C13" s="44"/>
      <c r="D13" s="44"/>
      <c r="E13" s="44"/>
      <c r="F13" s="44"/>
      <c r="G13" s="44"/>
      <c r="H13" s="44"/>
      <c r="I13" s="57"/>
      <c r="J13" s="57"/>
      <c r="K13" s="57"/>
      <c r="L13" s="57"/>
      <c r="M13" s="57"/>
      <c r="N13" s="57"/>
      <c r="O13" s="57"/>
    </row>
    <row r="14" spans="1:17" ht="13.5" thickBot="1">
      <c r="A14" s="313" t="s">
        <v>11</v>
      </c>
      <c r="B14" s="314"/>
      <c r="C14" s="58" t="s">
        <v>12</v>
      </c>
      <c r="D14" s="58" t="s">
        <v>13</v>
      </c>
      <c r="E14" s="58" t="s">
        <v>14</v>
      </c>
      <c r="F14" s="58" t="s">
        <v>15</v>
      </c>
      <c r="G14" s="59" t="s">
        <v>16</v>
      </c>
      <c r="H14" s="58" t="s">
        <v>17</v>
      </c>
      <c r="I14" s="58" t="s">
        <v>18</v>
      </c>
      <c r="J14" s="58" t="s">
        <v>19</v>
      </c>
      <c r="K14" s="58" t="s">
        <v>20</v>
      </c>
      <c r="L14" s="168" t="s">
        <v>28</v>
      </c>
      <c r="M14" s="58" t="s">
        <v>21</v>
      </c>
      <c r="N14" s="59" t="s">
        <v>22</v>
      </c>
      <c r="O14" s="45" t="s">
        <v>23</v>
      </c>
    </row>
    <row r="15" spans="1:17" ht="35.15" customHeight="1">
      <c r="A15" s="315" t="s">
        <v>104</v>
      </c>
      <c r="B15" s="316"/>
      <c r="C15" s="207">
        <v>70000</v>
      </c>
      <c r="D15" s="207">
        <v>70000</v>
      </c>
      <c r="E15" s="207">
        <v>70000</v>
      </c>
      <c r="F15" s="207">
        <v>70000</v>
      </c>
      <c r="G15" s="207">
        <v>70000</v>
      </c>
      <c r="H15" s="207">
        <v>70000</v>
      </c>
      <c r="I15" s="207">
        <v>70000</v>
      </c>
      <c r="J15" s="207">
        <v>70000</v>
      </c>
      <c r="K15" s="207">
        <v>70000</v>
      </c>
      <c r="L15" s="207">
        <v>70000</v>
      </c>
      <c r="M15" s="207">
        <v>70000</v>
      </c>
      <c r="N15" s="207">
        <v>70000</v>
      </c>
      <c r="O15" s="89">
        <f>SUM(C15:N15)</f>
        <v>840000</v>
      </c>
    </row>
    <row r="16" spans="1:17" ht="35.15" customHeight="1">
      <c r="A16" s="317" t="s">
        <v>24</v>
      </c>
      <c r="B16" s="318"/>
      <c r="C16" s="209">
        <v>2000</v>
      </c>
      <c r="D16" s="209">
        <v>2000</v>
      </c>
      <c r="E16" s="209">
        <v>2000</v>
      </c>
      <c r="F16" s="209">
        <v>2000</v>
      </c>
      <c r="G16" s="209">
        <v>2000</v>
      </c>
      <c r="H16" s="209">
        <v>2000</v>
      </c>
      <c r="I16" s="209">
        <v>2000</v>
      </c>
      <c r="J16" s="209">
        <v>2000</v>
      </c>
      <c r="K16" s="209">
        <v>2000</v>
      </c>
      <c r="L16" s="209">
        <v>2000</v>
      </c>
      <c r="M16" s="209">
        <v>2000</v>
      </c>
      <c r="N16" s="209">
        <v>2000</v>
      </c>
      <c r="O16" s="60">
        <f>SUM(C16:N16)</f>
        <v>24000</v>
      </c>
    </row>
    <row r="17" spans="1:17">
      <c r="A17" s="317" t="s">
        <v>25</v>
      </c>
      <c r="B17" s="323"/>
      <c r="C17" s="321">
        <v>5833</v>
      </c>
      <c r="D17" s="321">
        <v>5833</v>
      </c>
      <c r="E17" s="321">
        <v>5833</v>
      </c>
      <c r="F17" s="321">
        <v>5833</v>
      </c>
      <c r="G17" s="321">
        <v>5833</v>
      </c>
      <c r="H17" s="321">
        <v>5833</v>
      </c>
      <c r="I17" s="321">
        <v>5833</v>
      </c>
      <c r="J17" s="321">
        <v>5833</v>
      </c>
      <c r="K17" s="321">
        <v>5833</v>
      </c>
      <c r="L17" s="321">
        <v>5833</v>
      </c>
      <c r="M17" s="321">
        <v>5833</v>
      </c>
      <c r="N17" s="321">
        <v>5833</v>
      </c>
      <c r="O17" s="324">
        <f>B18</f>
        <v>70000</v>
      </c>
    </row>
    <row r="18" spans="1:17" ht="26.25" customHeight="1">
      <c r="A18" s="61" t="s">
        <v>30</v>
      </c>
      <c r="B18" s="209">
        <v>70000</v>
      </c>
      <c r="C18" s="322"/>
      <c r="D18" s="322"/>
      <c r="E18" s="322"/>
      <c r="F18" s="322"/>
      <c r="G18" s="322"/>
      <c r="H18" s="322"/>
      <c r="I18" s="322"/>
      <c r="J18" s="322"/>
      <c r="K18" s="322"/>
      <c r="L18" s="322"/>
      <c r="M18" s="322"/>
      <c r="N18" s="322"/>
      <c r="O18" s="325"/>
    </row>
    <row r="19" spans="1:17" ht="33" customHeight="1" thickBot="1">
      <c r="A19" s="326" t="s">
        <v>50</v>
      </c>
      <c r="B19" s="327"/>
      <c r="C19" s="62">
        <f t="shared" ref="C19:O19" si="0">SUM(C15:C18)</f>
        <v>77833</v>
      </c>
      <c r="D19" s="62">
        <f t="shared" si="0"/>
        <v>77833</v>
      </c>
      <c r="E19" s="62">
        <f t="shared" si="0"/>
        <v>77833</v>
      </c>
      <c r="F19" s="62">
        <f t="shared" si="0"/>
        <v>77833</v>
      </c>
      <c r="G19" s="63">
        <f t="shared" si="0"/>
        <v>77833</v>
      </c>
      <c r="H19" s="62">
        <f t="shared" si="0"/>
        <v>77833</v>
      </c>
      <c r="I19" s="62">
        <f t="shared" si="0"/>
        <v>77833</v>
      </c>
      <c r="J19" s="62">
        <f t="shared" si="0"/>
        <v>77833</v>
      </c>
      <c r="K19" s="62">
        <f t="shared" si="0"/>
        <v>77833</v>
      </c>
      <c r="L19" s="62">
        <f t="shared" si="0"/>
        <v>77833</v>
      </c>
      <c r="M19" s="62">
        <f t="shared" si="0"/>
        <v>77833</v>
      </c>
      <c r="N19" s="63">
        <f t="shared" si="0"/>
        <v>77833</v>
      </c>
      <c r="O19" s="64">
        <f t="shared" si="0"/>
        <v>934000</v>
      </c>
    </row>
    <row r="20" spans="1:17" ht="40.5" customHeight="1">
      <c r="A20" s="315" t="s">
        <v>51</v>
      </c>
      <c r="B20" s="316"/>
      <c r="C20" s="209">
        <v>10000</v>
      </c>
      <c r="D20" s="209">
        <v>10000</v>
      </c>
      <c r="E20" s="209">
        <v>10000</v>
      </c>
      <c r="F20" s="209">
        <v>10000</v>
      </c>
      <c r="G20" s="209">
        <v>10000</v>
      </c>
      <c r="H20" s="209">
        <v>10000</v>
      </c>
      <c r="I20" s="209">
        <v>10000</v>
      </c>
      <c r="J20" s="209">
        <v>10000</v>
      </c>
      <c r="K20" s="209">
        <v>10000</v>
      </c>
      <c r="L20" s="209">
        <v>10000</v>
      </c>
      <c r="M20" s="209">
        <v>10000</v>
      </c>
      <c r="N20" s="209">
        <v>10000</v>
      </c>
      <c r="O20" s="89">
        <f>SUM(C20:N20)</f>
        <v>120000</v>
      </c>
    </row>
    <row r="21" spans="1:17" ht="40.5" customHeight="1">
      <c r="A21" s="319" t="s">
        <v>52</v>
      </c>
      <c r="B21" s="320"/>
      <c r="C21" s="65">
        <f t="shared" ref="C21:N21" si="1">C19-C20</f>
        <v>67833</v>
      </c>
      <c r="D21" s="65">
        <f t="shared" si="1"/>
        <v>67833</v>
      </c>
      <c r="E21" s="65">
        <f t="shared" si="1"/>
        <v>67833</v>
      </c>
      <c r="F21" s="65">
        <f t="shared" si="1"/>
        <v>67833</v>
      </c>
      <c r="G21" s="66">
        <f t="shared" si="1"/>
        <v>67833</v>
      </c>
      <c r="H21" s="65">
        <f t="shared" si="1"/>
        <v>67833</v>
      </c>
      <c r="I21" s="65">
        <f t="shared" si="1"/>
        <v>67833</v>
      </c>
      <c r="J21" s="65">
        <f t="shared" si="1"/>
        <v>67833</v>
      </c>
      <c r="K21" s="65">
        <f t="shared" si="1"/>
        <v>67833</v>
      </c>
      <c r="L21" s="65">
        <f t="shared" si="1"/>
        <v>67833</v>
      </c>
      <c r="M21" s="65">
        <f t="shared" si="1"/>
        <v>67833</v>
      </c>
      <c r="N21" s="66">
        <f t="shared" si="1"/>
        <v>67833</v>
      </c>
      <c r="O21" s="95" t="s">
        <v>26</v>
      </c>
    </row>
    <row r="22" spans="1:17" ht="40.5" customHeight="1" thickBot="1">
      <c r="A22" s="328" t="s">
        <v>53</v>
      </c>
      <c r="B22" s="329"/>
      <c r="C22" s="67">
        <f t="shared" ref="C22:N22" si="2">IF(C21&lt;82000,C21,82000)</f>
        <v>67833</v>
      </c>
      <c r="D22" s="67">
        <f t="shared" si="2"/>
        <v>67833</v>
      </c>
      <c r="E22" s="67">
        <f t="shared" si="2"/>
        <v>67833</v>
      </c>
      <c r="F22" s="67">
        <f t="shared" si="2"/>
        <v>67833</v>
      </c>
      <c r="G22" s="68">
        <f t="shared" si="2"/>
        <v>67833</v>
      </c>
      <c r="H22" s="67">
        <f t="shared" si="2"/>
        <v>67833</v>
      </c>
      <c r="I22" s="67">
        <f t="shared" si="2"/>
        <v>67833</v>
      </c>
      <c r="J22" s="67">
        <f t="shared" si="2"/>
        <v>67833</v>
      </c>
      <c r="K22" s="67">
        <f t="shared" si="2"/>
        <v>67833</v>
      </c>
      <c r="L22" s="67">
        <f t="shared" si="2"/>
        <v>67833</v>
      </c>
      <c r="M22" s="67">
        <f t="shared" si="2"/>
        <v>67833</v>
      </c>
      <c r="N22" s="69">
        <f t="shared" si="2"/>
        <v>67833</v>
      </c>
      <c r="O22" s="90" t="s">
        <v>26</v>
      </c>
    </row>
    <row r="23" spans="1:17" s="91" customFormat="1" ht="14" thickTop="1" thickBot="1">
      <c r="A23" s="391" t="s">
        <v>71</v>
      </c>
      <c r="B23" s="392"/>
      <c r="C23" s="92">
        <f>IF(DATE(2024,4,1)&gt;=$J$39,$Q$40,$Q$39)</f>
        <v>0.5</v>
      </c>
      <c r="D23" s="92">
        <f>IF(DATE(2024,5,1)&gt;=$J$39,$Q$40,$Q$39)</f>
        <v>0.5</v>
      </c>
      <c r="E23" s="92">
        <v>0.875</v>
      </c>
      <c r="F23" s="92">
        <v>0.875</v>
      </c>
      <c r="G23" s="92">
        <v>0.875</v>
      </c>
      <c r="H23" s="92">
        <v>0.875</v>
      </c>
      <c r="I23" s="92">
        <v>0.875</v>
      </c>
      <c r="J23" s="92">
        <v>0.875</v>
      </c>
      <c r="K23" s="92">
        <v>0.875</v>
      </c>
      <c r="L23" s="92">
        <v>0.875</v>
      </c>
      <c r="M23" s="92">
        <v>0.875</v>
      </c>
      <c r="N23" s="92">
        <v>0.875</v>
      </c>
      <c r="O23" s="93" t="s">
        <v>26</v>
      </c>
    </row>
    <row r="24" spans="1:17" ht="35.25" customHeight="1" thickTop="1" thickBot="1">
      <c r="A24" s="330" t="s">
        <v>208</v>
      </c>
      <c r="B24" s="331"/>
      <c r="C24" s="211">
        <f t="shared" ref="C24:N24" si="3">ROUNDDOWN(C22*C23,-3)</f>
        <v>33000</v>
      </c>
      <c r="D24" s="211">
        <f t="shared" si="3"/>
        <v>33000</v>
      </c>
      <c r="E24" s="211">
        <f t="shared" si="3"/>
        <v>59000</v>
      </c>
      <c r="F24" s="211">
        <f t="shared" si="3"/>
        <v>59000</v>
      </c>
      <c r="G24" s="212">
        <f t="shared" si="3"/>
        <v>59000</v>
      </c>
      <c r="H24" s="211">
        <f t="shared" si="3"/>
        <v>59000</v>
      </c>
      <c r="I24" s="211">
        <f t="shared" si="3"/>
        <v>59000</v>
      </c>
      <c r="J24" s="211">
        <f t="shared" si="3"/>
        <v>59000</v>
      </c>
      <c r="K24" s="211">
        <f t="shared" si="3"/>
        <v>59000</v>
      </c>
      <c r="L24" s="211">
        <f t="shared" si="3"/>
        <v>59000</v>
      </c>
      <c r="M24" s="211">
        <f t="shared" si="3"/>
        <v>59000</v>
      </c>
      <c r="N24" s="212">
        <f t="shared" si="3"/>
        <v>59000</v>
      </c>
      <c r="O24" s="70">
        <f>SUM(C24:N24)</f>
        <v>656000</v>
      </c>
    </row>
    <row r="25" spans="1:17" ht="38.15" customHeight="1" thickBot="1">
      <c r="A25" s="71" t="s">
        <v>0</v>
      </c>
      <c r="B25" s="413"/>
      <c r="C25" s="413"/>
      <c r="D25" s="413"/>
      <c r="E25" s="413"/>
      <c r="F25" s="413"/>
      <c r="G25" s="413"/>
      <c r="H25" s="413"/>
      <c r="I25" s="413"/>
      <c r="J25" s="413"/>
      <c r="K25" s="413"/>
      <c r="L25" s="413"/>
      <c r="M25" s="413"/>
      <c r="N25" s="413"/>
      <c r="O25" s="414"/>
    </row>
    <row r="26" spans="1:17" ht="23.25" customHeight="1">
      <c r="A26" s="39" t="s">
        <v>47</v>
      </c>
      <c r="B26" s="72"/>
      <c r="O26" s="40"/>
    </row>
    <row r="27" spans="1:17" ht="37.5" customHeight="1">
      <c r="O27" s="222" t="s">
        <v>167</v>
      </c>
    </row>
    <row r="28" spans="1:17" ht="3" customHeight="1">
      <c r="A28" s="248"/>
      <c r="B28" s="248"/>
      <c r="C28" s="248"/>
      <c r="D28" s="248"/>
      <c r="E28" s="248"/>
      <c r="F28" s="248"/>
      <c r="G28" s="248"/>
      <c r="H28" s="248"/>
      <c r="I28" s="248"/>
      <c r="J28" s="248"/>
      <c r="K28" s="248"/>
      <c r="L28" s="248"/>
      <c r="M28" s="248"/>
      <c r="N28" s="248"/>
      <c r="O28" s="249"/>
    </row>
    <row r="29" spans="1:17" ht="49.5" customHeight="1"/>
    <row r="30" spans="1:17" ht="23.5">
      <c r="H30" s="250" t="s">
        <v>209</v>
      </c>
      <c r="O30" s="55" t="str">
        <f>IF(I33="事業計画書（宿舎別）","ア・様式1-4",IF(I33="交付申請書（宿舎別）","ア・第1号-4様式","ア・第4号-4様式"))</f>
        <v>ア・様式1-4</v>
      </c>
    </row>
    <row r="31" spans="1:17" ht="30" customHeight="1" thickBot="1">
      <c r="A31" s="273" t="s">
        <v>2</v>
      </c>
      <c r="B31" s="273"/>
      <c r="C31" s="273"/>
      <c r="D31" s="273"/>
      <c r="E31" s="273"/>
      <c r="H31" s="246" t="s">
        <v>210</v>
      </c>
      <c r="K31" s="41"/>
      <c r="L31" s="41"/>
      <c r="M31" s="41"/>
      <c r="N31" s="41"/>
      <c r="O31" s="41"/>
      <c r="P31" s="41"/>
      <c r="Q31" s="41"/>
    </row>
    <row r="32" spans="1:17" ht="19.5" customHeight="1" thickBot="1">
      <c r="A32" s="42"/>
      <c r="B32" s="42"/>
      <c r="C32" s="43"/>
      <c r="M32" s="44"/>
      <c r="N32" s="45" t="s">
        <v>3</v>
      </c>
      <c r="O32" s="46" t="s">
        <v>29</v>
      </c>
    </row>
    <row r="33" spans="1:17" ht="39.65" customHeight="1" thickBot="1">
      <c r="A33" s="275" t="s">
        <v>102</v>
      </c>
      <c r="B33" s="275"/>
      <c r="C33" s="275"/>
      <c r="D33" s="275"/>
      <c r="E33" s="275"/>
      <c r="F33" s="275"/>
      <c r="G33" s="275"/>
      <c r="H33" s="275"/>
      <c r="I33" s="435" t="s">
        <v>96</v>
      </c>
      <c r="J33" s="435"/>
      <c r="K33" s="435"/>
      <c r="L33" s="435"/>
      <c r="M33" s="47"/>
      <c r="N33" s="202">
        <v>2</v>
      </c>
      <c r="O33" s="203"/>
    </row>
    <row r="34" spans="1:17" ht="13.5" customHeight="1" thickBot="1">
      <c r="A34" s="167"/>
      <c r="B34" s="167"/>
      <c r="C34" s="167"/>
      <c r="D34" s="167"/>
      <c r="E34" s="167"/>
      <c r="F34" s="167"/>
      <c r="G34" s="167"/>
      <c r="H34" s="167"/>
      <c r="I34" s="99"/>
      <c r="J34" s="99"/>
      <c r="K34" s="99"/>
      <c r="L34" s="99"/>
      <c r="M34" s="47"/>
      <c r="N34" s="48"/>
    </row>
    <row r="35" spans="1:17" ht="35.15" customHeight="1" thickBot="1">
      <c r="A35" s="101"/>
      <c r="B35" s="204" t="s">
        <v>155</v>
      </c>
      <c r="C35" s="436" t="s">
        <v>211</v>
      </c>
      <c r="D35" s="436"/>
      <c r="E35" s="436"/>
      <c r="F35" s="437"/>
      <c r="G35" s="167"/>
      <c r="H35" s="277" t="s">
        <v>49</v>
      </c>
      <c r="I35" s="278"/>
      <c r="J35" s="541" t="s">
        <v>196</v>
      </c>
      <c r="K35" s="542"/>
      <c r="L35" s="542"/>
      <c r="M35" s="468"/>
      <c r="N35" s="468"/>
      <c r="O35" s="469"/>
    </row>
    <row r="36" spans="1:17" ht="35.15" customHeight="1" thickBot="1">
      <c r="B36" s="143"/>
      <c r="C36" s="308" t="s">
        <v>158</v>
      </c>
      <c r="D36" s="309"/>
      <c r="E36" s="241"/>
      <c r="F36" s="49" t="s">
        <v>48</v>
      </c>
      <c r="G36" s="167"/>
      <c r="H36" s="285" t="s">
        <v>4</v>
      </c>
      <c r="I36" s="286"/>
      <c r="J36" s="543" t="s">
        <v>196</v>
      </c>
      <c r="K36" s="544"/>
      <c r="L36" s="545"/>
      <c r="M36" s="290" t="s">
        <v>31</v>
      </c>
      <c r="N36" s="291"/>
      <c r="O36" s="292"/>
    </row>
    <row r="37" spans="1:17" ht="35.15" customHeight="1">
      <c r="C37" s="293"/>
      <c r="D37" s="293"/>
      <c r="E37" s="140"/>
      <c r="F37" s="141"/>
      <c r="G37" s="167"/>
      <c r="H37" s="294" t="s">
        <v>5</v>
      </c>
      <c r="I37" s="50" t="s">
        <v>6</v>
      </c>
      <c r="J37" s="532">
        <v>45901</v>
      </c>
      <c r="K37" s="533"/>
      <c r="L37" s="534"/>
      <c r="M37" s="535"/>
      <c r="N37" s="535"/>
      <c r="O37" s="536"/>
      <c r="P37" s="1">
        <f>(YEAR($J$38)-YEAR($J$37))*12+((MONTH($J$38)-MONTH($J$37))+1)</f>
        <v>7</v>
      </c>
    </row>
    <row r="38" spans="1:17" ht="35.15" customHeight="1">
      <c r="G38" s="167"/>
      <c r="H38" s="387"/>
      <c r="I38" s="94" t="s">
        <v>9</v>
      </c>
      <c r="J38" s="423">
        <v>46112</v>
      </c>
      <c r="K38" s="424"/>
      <c r="L38" s="425"/>
      <c r="M38" s="537"/>
      <c r="N38" s="537"/>
      <c r="O38" s="538"/>
      <c r="P38" s="1">
        <f>ROUNDDOWN($B$46/P37,0)</f>
        <v>0</v>
      </c>
    </row>
    <row r="39" spans="1:17" ht="35.15" customHeight="1" thickBot="1">
      <c r="A39" s="52" t="s">
        <v>7</v>
      </c>
      <c r="B39" s="52"/>
      <c r="C39" s="53" t="s">
        <v>8</v>
      </c>
      <c r="D39" s="310">
        <f>O52</f>
        <v>467000</v>
      </c>
      <c r="E39" s="311"/>
      <c r="F39" s="54" t="s">
        <v>1</v>
      </c>
      <c r="G39" s="167"/>
      <c r="H39" s="393" t="s">
        <v>207</v>
      </c>
      <c r="I39" s="394"/>
      <c r="J39" s="432">
        <v>45931</v>
      </c>
      <c r="K39" s="433"/>
      <c r="L39" s="434"/>
      <c r="M39" s="539"/>
      <c r="N39" s="539"/>
      <c r="O39" s="540"/>
      <c r="Q39" s="137">
        <v>0.5</v>
      </c>
    </row>
    <row r="40" spans="1:17" ht="14.5" customHeight="1">
      <c r="B40" s="55"/>
      <c r="C40" s="56"/>
      <c r="D40" s="56"/>
      <c r="E40" s="56"/>
      <c r="F40" s="56"/>
      <c r="G40" s="167"/>
      <c r="Q40" s="137">
        <v>0.875</v>
      </c>
    </row>
    <row r="41" spans="1:17" ht="14.5" thickBot="1">
      <c r="A41" s="52" t="s">
        <v>10</v>
      </c>
      <c r="B41" s="52"/>
      <c r="C41" s="44"/>
      <c r="D41" s="44"/>
      <c r="E41" s="44"/>
      <c r="F41" s="44"/>
      <c r="G41" s="44"/>
      <c r="H41" s="44"/>
      <c r="I41" s="57"/>
      <c r="J41" s="57"/>
      <c r="K41" s="57"/>
      <c r="L41" s="57"/>
      <c r="M41" s="57"/>
      <c r="N41" s="57"/>
      <c r="O41" s="57"/>
    </row>
    <row r="42" spans="1:17" ht="13.5" thickBot="1">
      <c r="A42" s="313" t="s">
        <v>11</v>
      </c>
      <c r="B42" s="314"/>
      <c r="C42" s="58" t="s">
        <v>12</v>
      </c>
      <c r="D42" s="58" t="s">
        <v>13</v>
      </c>
      <c r="E42" s="58" t="s">
        <v>14</v>
      </c>
      <c r="F42" s="58" t="s">
        <v>15</v>
      </c>
      <c r="G42" s="59" t="s">
        <v>16</v>
      </c>
      <c r="H42" s="58" t="s">
        <v>17</v>
      </c>
      <c r="I42" s="58" t="s">
        <v>18</v>
      </c>
      <c r="J42" s="58" t="s">
        <v>19</v>
      </c>
      <c r="K42" s="58" t="s">
        <v>20</v>
      </c>
      <c r="L42" s="168" t="s">
        <v>28</v>
      </c>
      <c r="M42" s="58" t="s">
        <v>21</v>
      </c>
      <c r="N42" s="59" t="s">
        <v>22</v>
      </c>
      <c r="O42" s="45" t="s">
        <v>23</v>
      </c>
    </row>
    <row r="43" spans="1:17" ht="31.5" customHeight="1">
      <c r="A43" s="315" t="s">
        <v>104</v>
      </c>
      <c r="B43" s="316"/>
      <c r="C43" s="206"/>
      <c r="D43" s="206"/>
      <c r="E43" s="206"/>
      <c r="F43" s="206"/>
      <c r="G43" s="206"/>
      <c r="H43" s="207">
        <v>80000</v>
      </c>
      <c r="I43" s="207">
        <v>80000</v>
      </c>
      <c r="J43" s="207">
        <v>80000</v>
      </c>
      <c r="K43" s="207">
        <v>80000</v>
      </c>
      <c r="L43" s="207">
        <v>80000</v>
      </c>
      <c r="M43" s="207">
        <v>80000</v>
      </c>
      <c r="N43" s="207">
        <v>80000</v>
      </c>
      <c r="O43" s="89">
        <f>SUM(C43:N43)</f>
        <v>560000</v>
      </c>
    </row>
    <row r="44" spans="1:17" ht="31.5" customHeight="1">
      <c r="A44" s="317" t="s">
        <v>24</v>
      </c>
      <c r="B44" s="318"/>
      <c r="C44" s="208"/>
      <c r="D44" s="208"/>
      <c r="E44" s="208"/>
      <c r="F44" s="208"/>
      <c r="G44" s="208"/>
      <c r="H44" s="209">
        <v>2000</v>
      </c>
      <c r="I44" s="209">
        <v>2000</v>
      </c>
      <c r="J44" s="209">
        <v>2000</v>
      </c>
      <c r="K44" s="209">
        <v>2000</v>
      </c>
      <c r="L44" s="209">
        <v>2000</v>
      </c>
      <c r="M44" s="209">
        <v>2000</v>
      </c>
      <c r="N44" s="209">
        <v>2000</v>
      </c>
      <c r="O44" s="60">
        <f>SUM(C44:N44)</f>
        <v>14000</v>
      </c>
    </row>
    <row r="45" spans="1:17" ht="13.5" thickBot="1">
      <c r="A45" s="317" t="s">
        <v>25</v>
      </c>
      <c r="B45" s="323"/>
      <c r="C45" s="321" t="str">
        <f>IF($B$46="","",IF(AND($J$37&lt;=DATE(2023,4,30),$J$38&gt;=DATE(2023,4,1)),$P$38,""))</f>
        <v/>
      </c>
      <c r="D45" s="321" t="str">
        <f>IF($B$46="","",IF(AND($J$37&lt;=DATE(2024,5,31),$J$38&gt;=DATE(2024,5,1)),$P$38,""))</f>
        <v/>
      </c>
      <c r="E45" s="321" t="str">
        <f>IF($B$46="","",IF(AND($J$37&lt;=DATE(2024,6,30),$J$38&gt;=DATE(2024,6,1)),$P$38,""))</f>
        <v/>
      </c>
      <c r="F45" s="321" t="str">
        <f>IF($B$46="","",IF(AND($J$37&lt;=DATE(2024,7,31),$J$38&gt;=DATE(2024,7,1)),$P$38,""))</f>
        <v/>
      </c>
      <c r="G45" s="321" t="str">
        <f>IF($B$46="","",IF(AND($J$37&lt;=DATE(2024,8,31),$J$38&gt;=DATE(2024,8,1)),$P$38,""))</f>
        <v/>
      </c>
      <c r="H45" s="321" t="str">
        <f>IF($B$46="","",IF(AND($J$37&lt;=DATE(2024,9,30),$J$38&gt;=DATE(2024,9,1)),$P$38,""))</f>
        <v/>
      </c>
      <c r="I45" s="321" t="str">
        <f>IF($B$46="","",IF(AND($J$37&lt;=DATE(2024,10,31),$J$38&gt;=DATE(2024,10,1)),$P$38,""))</f>
        <v/>
      </c>
      <c r="J45" s="321" t="str">
        <f>IF($B$46="","",IF(AND($J$37&lt;=DATE(2024,11,30),$J$38&gt;=DATE(2024,11,1)),$P$38,""))</f>
        <v/>
      </c>
      <c r="K45" s="321" t="str">
        <f>IF($B$46="","",IF(AND($J$37&lt;=DATE(2024,12,31),$J$38&gt;=DATE(2024,12,1)),$P$38,""))</f>
        <v/>
      </c>
      <c r="L45" s="321" t="str">
        <f>IF($B$46="","",IF(AND($J$37&lt;=DATE(2025,1,31),$J$38&gt;=DATE(2025,1,1)),$P$38,""))</f>
        <v/>
      </c>
      <c r="M45" s="321" t="str">
        <f>IF($B$46="","",IF(AND($J$37&lt;=DATE(2025,2,28),$J$38&gt;=DATE(2025,2,1)),$P$38,""))</f>
        <v/>
      </c>
      <c r="N45" s="321" t="str">
        <f>IF($B$46="","",IF(AND($J$37&lt;=DATE(2025,3,31),$J$38&gt;=DATE(2025,3,1)),$P$38,""))</f>
        <v/>
      </c>
      <c r="O45" s="324">
        <f>B46</f>
        <v>0</v>
      </c>
    </row>
    <row r="46" spans="1:17" ht="26.25" customHeight="1" thickBot="1">
      <c r="A46" s="61" t="s">
        <v>30</v>
      </c>
      <c r="B46" s="218"/>
      <c r="C46" s="322"/>
      <c r="D46" s="322"/>
      <c r="E46" s="322"/>
      <c r="F46" s="322"/>
      <c r="G46" s="322"/>
      <c r="H46" s="322"/>
      <c r="I46" s="322"/>
      <c r="J46" s="322"/>
      <c r="K46" s="322"/>
      <c r="L46" s="322"/>
      <c r="M46" s="322"/>
      <c r="N46" s="322"/>
      <c r="O46" s="325"/>
    </row>
    <row r="47" spans="1:17" ht="42.75" customHeight="1" thickBot="1">
      <c r="A47" s="326" t="s">
        <v>50</v>
      </c>
      <c r="B47" s="327"/>
      <c r="C47" s="62">
        <f t="shared" ref="C47:O47" si="4">SUM(C43:C46)</f>
        <v>0</v>
      </c>
      <c r="D47" s="62">
        <f t="shared" si="4"/>
        <v>0</v>
      </c>
      <c r="E47" s="62">
        <f t="shared" si="4"/>
        <v>0</v>
      </c>
      <c r="F47" s="62">
        <f t="shared" si="4"/>
        <v>0</v>
      </c>
      <c r="G47" s="63">
        <f t="shared" si="4"/>
        <v>0</v>
      </c>
      <c r="H47" s="62">
        <f t="shared" si="4"/>
        <v>82000</v>
      </c>
      <c r="I47" s="62">
        <f t="shared" si="4"/>
        <v>82000</v>
      </c>
      <c r="J47" s="62">
        <f t="shared" si="4"/>
        <v>82000</v>
      </c>
      <c r="K47" s="62">
        <f t="shared" si="4"/>
        <v>82000</v>
      </c>
      <c r="L47" s="62">
        <f t="shared" si="4"/>
        <v>82000</v>
      </c>
      <c r="M47" s="62">
        <f t="shared" si="4"/>
        <v>82000</v>
      </c>
      <c r="N47" s="63">
        <f t="shared" si="4"/>
        <v>82000</v>
      </c>
      <c r="O47" s="64">
        <f t="shared" si="4"/>
        <v>574000</v>
      </c>
    </row>
    <row r="48" spans="1:17" ht="44.25" customHeight="1">
      <c r="A48" s="315" t="s">
        <v>51</v>
      </c>
      <c r="B48" s="316"/>
      <c r="C48" s="206"/>
      <c r="D48" s="206"/>
      <c r="E48" s="206"/>
      <c r="F48" s="206"/>
      <c r="G48" s="206"/>
      <c r="H48" s="206"/>
      <c r="I48" s="206"/>
      <c r="J48" s="206"/>
      <c r="K48" s="206"/>
      <c r="L48" s="206"/>
      <c r="M48" s="206"/>
      <c r="N48" s="206"/>
      <c r="O48" s="89">
        <f>SUM(C48:N48)</f>
        <v>0</v>
      </c>
    </row>
    <row r="49" spans="1:15" ht="44.25" customHeight="1">
      <c r="A49" s="319" t="s">
        <v>52</v>
      </c>
      <c r="B49" s="320"/>
      <c r="C49" s="65">
        <f t="shared" ref="C49:N49" si="5">C47-C48</f>
        <v>0</v>
      </c>
      <c r="D49" s="65">
        <f t="shared" si="5"/>
        <v>0</v>
      </c>
      <c r="E49" s="65">
        <f t="shared" si="5"/>
        <v>0</v>
      </c>
      <c r="F49" s="65">
        <f t="shared" si="5"/>
        <v>0</v>
      </c>
      <c r="G49" s="66">
        <f t="shared" si="5"/>
        <v>0</v>
      </c>
      <c r="H49" s="65">
        <f t="shared" si="5"/>
        <v>82000</v>
      </c>
      <c r="I49" s="65">
        <f t="shared" si="5"/>
        <v>82000</v>
      </c>
      <c r="J49" s="65">
        <f t="shared" si="5"/>
        <v>82000</v>
      </c>
      <c r="K49" s="65">
        <f t="shared" si="5"/>
        <v>82000</v>
      </c>
      <c r="L49" s="65">
        <f t="shared" si="5"/>
        <v>82000</v>
      </c>
      <c r="M49" s="65">
        <f t="shared" si="5"/>
        <v>82000</v>
      </c>
      <c r="N49" s="66">
        <f t="shared" si="5"/>
        <v>82000</v>
      </c>
      <c r="O49" s="95" t="s">
        <v>26</v>
      </c>
    </row>
    <row r="50" spans="1:15" ht="44.25" customHeight="1" thickBot="1">
      <c r="A50" s="328" t="s">
        <v>53</v>
      </c>
      <c r="B50" s="329"/>
      <c r="C50" s="67">
        <f t="shared" ref="C50:N50" si="6">IF(C49&lt;82000,C49,82000)</f>
        <v>0</v>
      </c>
      <c r="D50" s="67">
        <f t="shared" si="6"/>
        <v>0</v>
      </c>
      <c r="E50" s="67">
        <f t="shared" si="6"/>
        <v>0</v>
      </c>
      <c r="F50" s="67">
        <f t="shared" si="6"/>
        <v>0</v>
      </c>
      <c r="G50" s="68">
        <f t="shared" si="6"/>
        <v>0</v>
      </c>
      <c r="H50" s="67">
        <f t="shared" si="6"/>
        <v>82000</v>
      </c>
      <c r="I50" s="67">
        <f t="shared" si="6"/>
        <v>82000</v>
      </c>
      <c r="J50" s="67">
        <f t="shared" si="6"/>
        <v>82000</v>
      </c>
      <c r="K50" s="67">
        <f t="shared" si="6"/>
        <v>82000</v>
      </c>
      <c r="L50" s="67">
        <f t="shared" si="6"/>
        <v>82000</v>
      </c>
      <c r="M50" s="67">
        <f t="shared" si="6"/>
        <v>82000</v>
      </c>
      <c r="N50" s="69">
        <f t="shared" si="6"/>
        <v>82000</v>
      </c>
      <c r="O50" s="90" t="s">
        <v>26</v>
      </c>
    </row>
    <row r="51" spans="1:15" s="91" customFormat="1" ht="14" thickTop="1" thickBot="1">
      <c r="A51" s="391" t="s">
        <v>71</v>
      </c>
      <c r="B51" s="392"/>
      <c r="C51" s="92">
        <f>IF(DATE(2024,4,1)&gt;=$J$39,$Q$40,$Q$39)</f>
        <v>0.5</v>
      </c>
      <c r="D51" s="92">
        <f>IF(DATE(2024,5,1)&gt;=$J$39,$Q$40,$Q$39)</f>
        <v>0.5</v>
      </c>
      <c r="E51" s="92">
        <f>IF(DATE(2024,6,1)&gt;=$J$39,$Q$40,$Q$39)</f>
        <v>0.5</v>
      </c>
      <c r="F51" s="92">
        <f>IF(DATE(2024,7,1)&gt;=$J$39,$Q$40,$Q$39)</f>
        <v>0.5</v>
      </c>
      <c r="G51" s="92">
        <f>IF(DATE(2024,8,1)&gt;=$J$39,$Q$40,$Q$39)</f>
        <v>0.5</v>
      </c>
      <c r="H51" s="92">
        <f>IF(DATE(2024,9,1)&gt;=$J$39,$Q$40,$Q$39)</f>
        <v>0.5</v>
      </c>
      <c r="I51" s="92">
        <f>IF(DATE(2025,10,1)&gt;=$J$39,$Q$40,$Q$39)</f>
        <v>0.875</v>
      </c>
      <c r="J51" s="92">
        <f>IF(DATE(2025,11,1)&gt;=$J$39,$Q$40,$Q$39)</f>
        <v>0.875</v>
      </c>
      <c r="K51" s="92">
        <f>IF(DATE(2025,12,1)&gt;=$J$39,$Q$40,$Q$39)</f>
        <v>0.875</v>
      </c>
      <c r="L51" s="92">
        <f>IF(DATE(2026,1,1)&gt;=$J$39,$Q$40,$Q$39)</f>
        <v>0.875</v>
      </c>
      <c r="M51" s="92">
        <f>IF(DATE(2026,2,1)&gt;=$J$39,$Q$40,$Q$39)</f>
        <v>0.875</v>
      </c>
      <c r="N51" s="92">
        <f>IF(DATE(2026,3,1)&gt;=$J$39,$Q$40,$Q$39)</f>
        <v>0.875</v>
      </c>
      <c r="O51" s="93" t="s">
        <v>26</v>
      </c>
    </row>
    <row r="52" spans="1:15" ht="35.25" customHeight="1" thickTop="1" thickBot="1">
      <c r="A52" s="330" t="s">
        <v>208</v>
      </c>
      <c r="B52" s="331"/>
      <c r="C52" s="211">
        <f t="shared" ref="C52:N52" si="7">ROUNDDOWN(C50*C51,-3)</f>
        <v>0</v>
      </c>
      <c r="D52" s="211">
        <f t="shared" si="7"/>
        <v>0</v>
      </c>
      <c r="E52" s="211">
        <f t="shared" si="7"/>
        <v>0</v>
      </c>
      <c r="F52" s="211">
        <f t="shared" si="7"/>
        <v>0</v>
      </c>
      <c r="G52" s="212">
        <f t="shared" si="7"/>
        <v>0</v>
      </c>
      <c r="H52" s="211">
        <f t="shared" si="7"/>
        <v>41000</v>
      </c>
      <c r="I52" s="211">
        <f t="shared" si="7"/>
        <v>71000</v>
      </c>
      <c r="J52" s="211">
        <f t="shared" si="7"/>
        <v>71000</v>
      </c>
      <c r="K52" s="211">
        <f t="shared" si="7"/>
        <v>71000</v>
      </c>
      <c r="L52" s="211">
        <f t="shared" si="7"/>
        <v>71000</v>
      </c>
      <c r="M52" s="211">
        <f t="shared" si="7"/>
        <v>71000</v>
      </c>
      <c r="N52" s="212">
        <f t="shared" si="7"/>
        <v>71000</v>
      </c>
      <c r="O52" s="70">
        <f>SUM(C52:N52)</f>
        <v>467000</v>
      </c>
    </row>
    <row r="53" spans="1:15" ht="38.15" customHeight="1" thickBot="1">
      <c r="A53" s="71" t="s">
        <v>0</v>
      </c>
      <c r="B53" s="413"/>
      <c r="C53" s="413"/>
      <c r="D53" s="413"/>
      <c r="E53" s="413"/>
      <c r="F53" s="413"/>
      <c r="G53" s="413"/>
      <c r="H53" s="413"/>
      <c r="I53" s="413"/>
      <c r="J53" s="413"/>
      <c r="K53" s="413"/>
      <c r="L53" s="413"/>
      <c r="M53" s="413"/>
      <c r="N53" s="413"/>
      <c r="O53" s="414"/>
    </row>
    <row r="54" spans="1:15" ht="23.25" customHeight="1">
      <c r="A54" s="39" t="s">
        <v>47</v>
      </c>
      <c r="B54" s="72"/>
      <c r="O54" s="40"/>
    </row>
    <row r="55" spans="1:15" ht="40.5" customHeight="1">
      <c r="O55" s="222" t="s">
        <v>167</v>
      </c>
    </row>
    <row r="56" spans="1:15" customFormat="1">
      <c r="B56" s="171"/>
    </row>
    <row r="57" spans="1:15" customFormat="1">
      <c r="A57" s="102"/>
      <c r="K57" s="39"/>
    </row>
  </sheetData>
  <sheetProtection sheet="1" objects="1" scenarios="1"/>
  <mergeCells count="85">
    <mergeCell ref="A3:E3"/>
    <mergeCell ref="K3:O3"/>
    <mergeCell ref="A5:H5"/>
    <mergeCell ref="I5:L5"/>
    <mergeCell ref="C7:F7"/>
    <mergeCell ref="H7:I7"/>
    <mergeCell ref="J7:O7"/>
    <mergeCell ref="J8:L8"/>
    <mergeCell ref="M8:O8"/>
    <mergeCell ref="C9:D9"/>
    <mergeCell ref="H9:H10"/>
    <mergeCell ref="J9:L9"/>
    <mergeCell ref="M9:O11"/>
    <mergeCell ref="J10:L10"/>
    <mergeCell ref="D11:E11"/>
    <mergeCell ref="D17:D18"/>
    <mergeCell ref="E17:E18"/>
    <mergeCell ref="F17:F18"/>
    <mergeCell ref="C8:D8"/>
    <mergeCell ref="H8:I8"/>
    <mergeCell ref="H11:I11"/>
    <mergeCell ref="J11:L11"/>
    <mergeCell ref="A14:B14"/>
    <mergeCell ref="A15:B15"/>
    <mergeCell ref="A16:B16"/>
    <mergeCell ref="A33:H33"/>
    <mergeCell ref="I33:L33"/>
    <mergeCell ref="M17:M18"/>
    <mergeCell ref="N17:N18"/>
    <mergeCell ref="O17:O18"/>
    <mergeCell ref="A19:B19"/>
    <mergeCell ref="A20:B20"/>
    <mergeCell ref="A21:B21"/>
    <mergeCell ref="G17:G18"/>
    <mergeCell ref="H17:H18"/>
    <mergeCell ref="I17:I18"/>
    <mergeCell ref="J17:J18"/>
    <mergeCell ref="K17:K18"/>
    <mergeCell ref="L17:L18"/>
    <mergeCell ref="A17:B17"/>
    <mergeCell ref="C17:C18"/>
    <mergeCell ref="A22:B22"/>
    <mergeCell ref="A23:B23"/>
    <mergeCell ref="A24:B24"/>
    <mergeCell ref="B25:O25"/>
    <mergeCell ref="A31:E31"/>
    <mergeCell ref="C35:F35"/>
    <mergeCell ref="H35:I35"/>
    <mergeCell ref="J35:O35"/>
    <mergeCell ref="C36:D36"/>
    <mergeCell ref="H36:I36"/>
    <mergeCell ref="J36:L36"/>
    <mergeCell ref="M36:O36"/>
    <mergeCell ref="C37:D37"/>
    <mergeCell ref="H37:H38"/>
    <mergeCell ref="J37:L37"/>
    <mergeCell ref="M37:O39"/>
    <mergeCell ref="J38:L38"/>
    <mergeCell ref="D39:E39"/>
    <mergeCell ref="H39:I39"/>
    <mergeCell ref="J39:L39"/>
    <mergeCell ref="A42:B42"/>
    <mergeCell ref="A43:B43"/>
    <mergeCell ref="A44:B44"/>
    <mergeCell ref="A45:B45"/>
    <mergeCell ref="C45:C46"/>
    <mergeCell ref="B53:O53"/>
    <mergeCell ref="K45:K46"/>
    <mergeCell ref="L45:L46"/>
    <mergeCell ref="M45:M46"/>
    <mergeCell ref="N45:N46"/>
    <mergeCell ref="O45:O46"/>
    <mergeCell ref="A47:B47"/>
    <mergeCell ref="E45:E46"/>
    <mergeCell ref="F45:F46"/>
    <mergeCell ref="G45:G46"/>
    <mergeCell ref="H45:H46"/>
    <mergeCell ref="I45:I46"/>
    <mergeCell ref="J45:J46"/>
    <mergeCell ref="D45:D46"/>
    <mergeCell ref="A48:B48"/>
    <mergeCell ref="A49:B49"/>
    <mergeCell ref="A50:B50"/>
    <mergeCell ref="A51:B51"/>
    <mergeCell ref="A52:B52"/>
  </mergeCells>
  <phoneticPr fontId="7"/>
  <dataValidations count="5">
    <dataValidation allowBlank="1" showInputMessage="1" showErrorMessage="1" prompt="建物名 部屋番号まで入力してください。" sqref="J35:O35 J7:O7" xr:uid="{1019777A-BC16-4F15-BAAF-0F84BA773F75}"/>
    <dataValidation type="list" allowBlank="1" showInputMessage="1" showErrorMessage="1" sqref="I33 I5" xr:uid="{F744CE09-1B84-42A6-B402-7B2853645AD6}">
      <formula1>"事業計画書（宿舎別）,交付申請書（宿舎別）,実績報告書（宿舎別）"</formula1>
    </dataValidation>
    <dataValidation allowBlank="1" showInputMessage="1" showErrorMessage="1" promptTitle="直接入力不可" prompt="クリーム色の網掛け部分は直接入力しないでください。" sqref="D39:E39 D11:E11" xr:uid="{2BD4558B-CFD5-4329-A5D4-7F12579D6441}"/>
    <dataValidation type="date" errorStyle="warning" allowBlank="1" showInputMessage="1" showErrorMessage="1" errorTitle="年月日誤り" error="令和3年度内の日付を入力してください。" promptTitle="西暦で入力してください。" prompt="例：○○○○/○/○_x000a_年月日の区切りには / （スラッシュ）を使用してください。" sqref="J37:J39 J9:J11" xr:uid="{D59A0284-2AB4-445C-B651-C46DBBFBD15D}">
      <formula1>44287</formula1>
      <formula2>44651</formula2>
    </dataValidation>
    <dataValidation allowBlank="1" showInputMessage="1" showErrorMessage="1" prompt="1から20の数字を入力してください。" sqref="N33 N5" xr:uid="{C899C18F-30E8-47CD-A8FF-1235A9F6D691}"/>
  </dataValidations>
  <printOptions horizontalCentered="1"/>
  <pageMargins left="0.70866141732283472" right="0.70866141732283472" top="0.74803149606299213" bottom="0.74803149606299213" header="0.31496062992125984" footer="0.31496062992125984"/>
  <pageSetup paperSize="9" scale="48" orientation="portrait" r:id="rId1"/>
  <headerFooter scaleWithDoc="0"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577FC-46EF-4BEE-AB37-7374FFC1E1D8}">
  <sheetPr>
    <tabColor theme="9" tint="0.39997558519241921"/>
    <pageSetUpPr fitToPage="1"/>
  </sheetPr>
  <dimension ref="A1:Q61"/>
  <sheetViews>
    <sheetView showGridLines="0" view="pageBreakPreview" topLeftCell="A26" zoomScaleNormal="100" zoomScaleSheetLayoutView="100" workbookViewId="0">
      <selection activeCell="I10" sqref="I10"/>
    </sheetView>
  </sheetViews>
  <sheetFormatPr defaultColWidth="9" defaultRowHeight="13"/>
  <cols>
    <col min="1" max="1" width="9.453125" style="39" customWidth="1"/>
    <col min="2" max="2" width="13.6328125" style="39" customWidth="1"/>
    <col min="3" max="15" width="11.6328125" style="39" customWidth="1"/>
    <col min="16" max="16" width="9" style="39" hidden="1" customWidth="1"/>
    <col min="17" max="17" width="9" style="39"/>
    <col min="18" max="18" width="10.453125" style="39" bestFit="1" customWidth="1"/>
    <col min="19" max="16384" width="9" style="39"/>
  </cols>
  <sheetData>
    <row r="1" spans="1:17" ht="34.5" hidden="1" customHeight="1"/>
    <row r="2" spans="1:17" hidden="1">
      <c r="O2" s="40" t="str">
        <f>IF(I5="事業計画書（宿舎別）","ア・様式1-3",IF(I5="交付申請書（宿舎別）","ア・第1号-3様式","ア・第4号-3様式"))</f>
        <v>ア・様式1-3</v>
      </c>
    </row>
    <row r="3" spans="1:17" ht="20.25" hidden="1" customHeight="1" thickBot="1">
      <c r="A3" s="273" t="s">
        <v>2</v>
      </c>
      <c r="B3" s="273"/>
      <c r="C3" s="273"/>
      <c r="D3" s="273"/>
      <c r="E3" s="273"/>
      <c r="K3" s="274"/>
      <c r="L3" s="274"/>
      <c r="M3" s="274"/>
      <c r="N3" s="274"/>
      <c r="O3" s="274"/>
      <c r="P3" s="41"/>
      <c r="Q3" s="41"/>
    </row>
    <row r="4" spans="1:17" ht="19.5" hidden="1" customHeight="1" thickBot="1">
      <c r="A4" s="42"/>
      <c r="B4" s="42"/>
      <c r="C4" s="43"/>
      <c r="M4" s="44"/>
      <c r="N4" s="45" t="s">
        <v>3</v>
      </c>
      <c r="O4" s="46" t="s">
        <v>29</v>
      </c>
    </row>
    <row r="5" spans="1:17" ht="39.65" hidden="1" customHeight="1" thickBot="1">
      <c r="A5" s="275" t="s">
        <v>213</v>
      </c>
      <c r="B5" s="275"/>
      <c r="C5" s="275"/>
      <c r="D5" s="275"/>
      <c r="E5" s="275"/>
      <c r="F5" s="275"/>
      <c r="G5" s="275"/>
      <c r="H5" s="275"/>
      <c r="I5" s="435" t="s">
        <v>96</v>
      </c>
      <c r="J5" s="435"/>
      <c r="K5" s="435"/>
      <c r="L5" s="435"/>
      <c r="M5" s="47"/>
      <c r="N5" s="202">
        <v>1</v>
      </c>
      <c r="O5" s="203"/>
    </row>
    <row r="6" spans="1:17" ht="13.5" hidden="1" customHeight="1" thickBot="1">
      <c r="A6" s="167"/>
      <c r="B6" s="167"/>
      <c r="C6" s="167"/>
      <c r="D6" s="167"/>
      <c r="E6" s="167"/>
      <c r="F6" s="167"/>
      <c r="G6" s="167"/>
      <c r="H6" s="167"/>
      <c r="I6" s="99"/>
      <c r="J6" s="99"/>
      <c r="K6" s="99"/>
      <c r="L6" s="99"/>
      <c r="M6" s="47"/>
      <c r="N6" s="48"/>
    </row>
    <row r="7" spans="1:17" ht="35.15" hidden="1" customHeight="1" thickBot="1">
      <c r="A7" s="101"/>
      <c r="B7" s="204" t="s">
        <v>155</v>
      </c>
      <c r="C7" s="436" t="s">
        <v>156</v>
      </c>
      <c r="D7" s="436"/>
      <c r="E7" s="436"/>
      <c r="F7" s="437"/>
      <c r="G7" s="167"/>
      <c r="H7" s="277" t="s">
        <v>49</v>
      </c>
      <c r="I7" s="278"/>
      <c r="J7" s="467" t="s">
        <v>157</v>
      </c>
      <c r="K7" s="468"/>
      <c r="L7" s="468"/>
      <c r="M7" s="468"/>
      <c r="N7" s="468"/>
      <c r="O7" s="469"/>
    </row>
    <row r="8" spans="1:17" ht="35.15" hidden="1" customHeight="1" thickBot="1">
      <c r="B8" s="143"/>
      <c r="C8" s="308" t="s">
        <v>158</v>
      </c>
      <c r="D8" s="309"/>
      <c r="E8" s="205">
        <v>3.5</v>
      </c>
      <c r="F8" s="49" t="s">
        <v>48</v>
      </c>
      <c r="G8" s="167"/>
      <c r="H8" s="285" t="s">
        <v>4</v>
      </c>
      <c r="I8" s="286"/>
      <c r="J8" s="417" t="s">
        <v>159</v>
      </c>
      <c r="K8" s="418"/>
      <c r="L8" s="419"/>
      <c r="M8" s="290" t="s">
        <v>31</v>
      </c>
      <c r="N8" s="291"/>
      <c r="O8" s="292"/>
    </row>
    <row r="9" spans="1:17" ht="35.15" hidden="1" customHeight="1">
      <c r="C9" s="293"/>
      <c r="D9" s="293"/>
      <c r="E9" s="140"/>
      <c r="F9" s="141"/>
      <c r="G9" s="167"/>
      <c r="H9" s="294" t="s">
        <v>5</v>
      </c>
      <c r="I9" s="50" t="s">
        <v>6</v>
      </c>
      <c r="J9" s="423">
        <v>45444</v>
      </c>
      <c r="K9" s="424"/>
      <c r="L9" s="425"/>
      <c r="M9" s="458"/>
      <c r="N9" s="459"/>
      <c r="O9" s="460"/>
      <c r="P9" s="1">
        <f>(YEAR($J$10)-YEAR($J$9))*12+((MONTH($J$10)-MONTH($J$9))+1)</f>
        <v>10</v>
      </c>
    </row>
    <row r="10" spans="1:17" ht="35.15" hidden="1" customHeight="1" thickBot="1">
      <c r="G10" s="167"/>
      <c r="H10" s="295"/>
      <c r="I10" s="51" t="s">
        <v>9</v>
      </c>
      <c r="J10" s="432">
        <v>45747</v>
      </c>
      <c r="K10" s="433"/>
      <c r="L10" s="434"/>
      <c r="M10" s="429"/>
      <c r="N10" s="430"/>
      <c r="O10" s="431"/>
      <c r="P10" s="1">
        <f>ROUNDDOWN($B$18/P9,0)</f>
        <v>8600</v>
      </c>
    </row>
    <row r="11" spans="1:17" ht="35.15" hidden="1" customHeight="1">
      <c r="A11" s="52" t="s">
        <v>7</v>
      </c>
      <c r="B11" s="52"/>
      <c r="C11" s="53" t="s">
        <v>8</v>
      </c>
      <c r="D11" s="310">
        <f>O23</f>
        <v>710000</v>
      </c>
      <c r="E11" s="311"/>
      <c r="F11" s="54" t="s">
        <v>1</v>
      </c>
      <c r="G11" s="167"/>
      <c r="K11" s="415"/>
      <c r="L11" s="415"/>
      <c r="M11" s="415"/>
      <c r="N11" s="415"/>
      <c r="O11" s="415"/>
    </row>
    <row r="12" spans="1:17" ht="14.15" hidden="1" customHeight="1">
      <c r="B12" s="55"/>
      <c r="C12" s="56"/>
      <c r="D12" s="56"/>
      <c r="E12" s="56"/>
      <c r="F12" s="56"/>
      <c r="G12" s="167"/>
    </row>
    <row r="13" spans="1:17" ht="14.5" hidden="1" thickBot="1">
      <c r="A13" s="52" t="s">
        <v>10</v>
      </c>
      <c r="B13" s="52"/>
      <c r="C13" s="44"/>
      <c r="D13" s="44"/>
      <c r="E13" s="44"/>
      <c r="F13" s="44"/>
      <c r="G13" s="44"/>
      <c r="H13" s="44"/>
      <c r="I13" s="57"/>
      <c r="J13" s="57"/>
      <c r="K13" s="57"/>
      <c r="L13" s="57"/>
      <c r="M13" s="57"/>
      <c r="N13" s="57"/>
      <c r="O13" s="57"/>
    </row>
    <row r="14" spans="1:17" ht="13.5" hidden="1" thickBot="1">
      <c r="A14" s="313" t="s">
        <v>11</v>
      </c>
      <c r="B14" s="314"/>
      <c r="C14" s="58" t="s">
        <v>12</v>
      </c>
      <c r="D14" s="58" t="s">
        <v>13</v>
      </c>
      <c r="E14" s="58" t="s">
        <v>14</v>
      </c>
      <c r="F14" s="58" t="s">
        <v>15</v>
      </c>
      <c r="G14" s="59" t="s">
        <v>16</v>
      </c>
      <c r="H14" s="58" t="s">
        <v>17</v>
      </c>
      <c r="I14" s="58" t="s">
        <v>18</v>
      </c>
      <c r="J14" s="58" t="s">
        <v>19</v>
      </c>
      <c r="K14" s="58" t="s">
        <v>20</v>
      </c>
      <c r="L14" s="168" t="s">
        <v>28</v>
      </c>
      <c r="M14" s="58" t="s">
        <v>21</v>
      </c>
      <c r="N14" s="59" t="s">
        <v>22</v>
      </c>
      <c r="O14" s="45" t="s">
        <v>23</v>
      </c>
    </row>
    <row r="15" spans="1:17" ht="38.15" hidden="1" customHeight="1">
      <c r="A15" s="315" t="s">
        <v>188</v>
      </c>
      <c r="B15" s="316"/>
      <c r="C15" s="206"/>
      <c r="D15" s="206"/>
      <c r="E15" s="207">
        <v>86000</v>
      </c>
      <c r="F15" s="207">
        <v>86000</v>
      </c>
      <c r="G15" s="207">
        <v>86000</v>
      </c>
      <c r="H15" s="207">
        <v>86000</v>
      </c>
      <c r="I15" s="207">
        <v>86000</v>
      </c>
      <c r="J15" s="207">
        <v>86000</v>
      </c>
      <c r="K15" s="207">
        <v>86000</v>
      </c>
      <c r="L15" s="207">
        <v>86000</v>
      </c>
      <c r="M15" s="207">
        <v>86000</v>
      </c>
      <c r="N15" s="207">
        <v>86000</v>
      </c>
      <c r="O15" s="89">
        <f>SUM(C15:N15)</f>
        <v>860000</v>
      </c>
    </row>
    <row r="16" spans="1:17" ht="38.15" hidden="1" customHeight="1">
      <c r="A16" s="317" t="s">
        <v>24</v>
      </c>
      <c r="B16" s="318"/>
      <c r="C16" s="208"/>
      <c r="D16" s="208"/>
      <c r="E16" s="209">
        <v>8000</v>
      </c>
      <c r="F16" s="209">
        <v>8000</v>
      </c>
      <c r="G16" s="209">
        <v>8000</v>
      </c>
      <c r="H16" s="209">
        <v>8000</v>
      </c>
      <c r="I16" s="209">
        <v>8000</v>
      </c>
      <c r="J16" s="209">
        <v>8000</v>
      </c>
      <c r="K16" s="209">
        <v>8000</v>
      </c>
      <c r="L16" s="209">
        <v>8000</v>
      </c>
      <c r="M16" s="209">
        <v>8000</v>
      </c>
      <c r="N16" s="209">
        <v>8000</v>
      </c>
      <c r="O16" s="60">
        <f>SUM(C16:N16)</f>
        <v>80000</v>
      </c>
    </row>
    <row r="17" spans="1:16" hidden="1">
      <c r="A17" s="317" t="s">
        <v>25</v>
      </c>
      <c r="B17" s="323"/>
      <c r="C17" s="321" t="str">
        <f>IF($B$18="","",IF(AND($J$9&lt;=DATE(2024,4,30),$J$10&gt;=DATE(2024,4,1)),$P$10,""))</f>
        <v/>
      </c>
      <c r="D17" s="321" t="str">
        <f>IF($B$18="","",IF(AND($J$9&lt;=DATE(2024,5,31),$J$10&gt;=DATE(2024,5,1)),$P$10,""))</f>
        <v/>
      </c>
      <c r="E17" s="321">
        <f>IF($B$18="","",IF(AND($J$9&lt;=DATE(2024,6,30),$J$10&gt;=DATE(2024,6,1)),$P$10,""))</f>
        <v>8600</v>
      </c>
      <c r="F17" s="321">
        <f>IF($B$18="","",IF(AND($J$9&lt;=DATE(2024,7,31),$J$10&gt;=DATE(2024,7,1)),$P$10,""))</f>
        <v>8600</v>
      </c>
      <c r="G17" s="321">
        <f>IF($B$18="","",IF(AND($J$9&lt;=DATE(2024,8,31),$J$10&gt;=DATE(2024,8,1)),$P$10,""))</f>
        <v>8600</v>
      </c>
      <c r="H17" s="321">
        <f>IF($B$18="","",IF(AND($J$9&lt;=DATE(2024,9,30),$J$10&gt;=DATE(2024,9,1)),$P$10,""))</f>
        <v>8600</v>
      </c>
      <c r="I17" s="321">
        <f>IF($B$18="","",IF(AND($J$9&lt;=DATE(2024,10,31),$J$10&gt;=DATE(2024,10,1)),$P$10,""))</f>
        <v>8600</v>
      </c>
      <c r="J17" s="321">
        <f>IF($B$18="","",IF(AND($J$9&lt;=DATE(2024,11,30),$J$10&gt;=DATE(2024,11,1)),$P$10,""))</f>
        <v>8600</v>
      </c>
      <c r="K17" s="321">
        <f>IF($B$18="","",IF(AND($J$9&lt;=DATE(2024,12,31),$J$10&gt;=DATE(2024,12,1)),$P$10,""))</f>
        <v>8600</v>
      </c>
      <c r="L17" s="321">
        <f>IF($B$18="","",IF(AND($J$9&lt;=DATE(2025,1,31),$J$10&gt;=DATE(2025,1,1)),$P$10,""))</f>
        <v>8600</v>
      </c>
      <c r="M17" s="321">
        <f>IF($B$18="","",IF(AND($J$9&lt;=DATE(2025,2,28),$J$10&gt;=DATE(2025,2,1)),$P$10,""))</f>
        <v>8600</v>
      </c>
      <c r="N17" s="321">
        <f>IF($B$18="","",IF(AND($J$9&lt;=DATE(2025,3,31),$J$10&gt;=DATE(2025,3,1)),$P$10,""))</f>
        <v>8600</v>
      </c>
      <c r="O17" s="324">
        <f>B18</f>
        <v>86000</v>
      </c>
    </row>
    <row r="18" spans="1:16" ht="26.25" hidden="1" customHeight="1" thickBot="1">
      <c r="A18" s="61" t="s">
        <v>30</v>
      </c>
      <c r="B18" s="210">
        <v>86000</v>
      </c>
      <c r="C18" s="322"/>
      <c r="D18" s="322"/>
      <c r="E18" s="322"/>
      <c r="F18" s="322"/>
      <c r="G18" s="322"/>
      <c r="H18" s="322"/>
      <c r="I18" s="322"/>
      <c r="J18" s="322"/>
      <c r="K18" s="322"/>
      <c r="L18" s="322"/>
      <c r="M18" s="322"/>
      <c r="N18" s="322"/>
      <c r="O18" s="325"/>
    </row>
    <row r="19" spans="1:16" ht="40.5" hidden="1" customHeight="1" thickBot="1">
      <c r="A19" s="326" t="s">
        <v>50</v>
      </c>
      <c r="B19" s="327"/>
      <c r="C19" s="62">
        <f t="shared" ref="C19:O19" si="0">SUM(C15:C18)</f>
        <v>0</v>
      </c>
      <c r="D19" s="62">
        <f t="shared" si="0"/>
        <v>0</v>
      </c>
      <c r="E19" s="62">
        <f t="shared" si="0"/>
        <v>102600</v>
      </c>
      <c r="F19" s="62">
        <f t="shared" si="0"/>
        <v>102600</v>
      </c>
      <c r="G19" s="63">
        <f t="shared" si="0"/>
        <v>102600</v>
      </c>
      <c r="H19" s="62">
        <f t="shared" si="0"/>
        <v>102600</v>
      </c>
      <c r="I19" s="62">
        <f t="shared" si="0"/>
        <v>102600</v>
      </c>
      <c r="J19" s="62">
        <f t="shared" si="0"/>
        <v>102600</v>
      </c>
      <c r="K19" s="62">
        <f t="shared" si="0"/>
        <v>102600</v>
      </c>
      <c r="L19" s="62">
        <f t="shared" si="0"/>
        <v>102600</v>
      </c>
      <c r="M19" s="62">
        <f t="shared" si="0"/>
        <v>102600</v>
      </c>
      <c r="N19" s="63">
        <f t="shared" si="0"/>
        <v>102600</v>
      </c>
      <c r="O19" s="64">
        <f t="shared" si="0"/>
        <v>1026000</v>
      </c>
    </row>
    <row r="20" spans="1:16" ht="32.15" hidden="1" customHeight="1">
      <c r="A20" s="315" t="s">
        <v>51</v>
      </c>
      <c r="B20" s="316"/>
      <c r="C20" s="206"/>
      <c r="D20" s="206"/>
      <c r="E20" s="207">
        <v>20000</v>
      </c>
      <c r="F20" s="207">
        <v>20000</v>
      </c>
      <c r="G20" s="207">
        <v>20000</v>
      </c>
      <c r="H20" s="207">
        <v>20000</v>
      </c>
      <c r="I20" s="207">
        <v>20000</v>
      </c>
      <c r="J20" s="207">
        <v>20000</v>
      </c>
      <c r="K20" s="207">
        <v>20000</v>
      </c>
      <c r="L20" s="207">
        <v>20000</v>
      </c>
      <c r="M20" s="207">
        <v>20000</v>
      </c>
      <c r="N20" s="207">
        <v>20000</v>
      </c>
      <c r="O20" s="89">
        <f>SUM(C20:N20)</f>
        <v>200000</v>
      </c>
    </row>
    <row r="21" spans="1:16" ht="40.5" hidden="1" customHeight="1">
      <c r="A21" s="319" t="s">
        <v>52</v>
      </c>
      <c r="B21" s="320"/>
      <c r="C21" s="65">
        <f t="shared" ref="C21:N21" si="1">C19-C20</f>
        <v>0</v>
      </c>
      <c r="D21" s="65">
        <f t="shared" si="1"/>
        <v>0</v>
      </c>
      <c r="E21" s="65">
        <f t="shared" si="1"/>
        <v>82600</v>
      </c>
      <c r="F21" s="65">
        <f t="shared" si="1"/>
        <v>82600</v>
      </c>
      <c r="G21" s="66">
        <f t="shared" si="1"/>
        <v>82600</v>
      </c>
      <c r="H21" s="65">
        <f t="shared" si="1"/>
        <v>82600</v>
      </c>
      <c r="I21" s="65">
        <f t="shared" si="1"/>
        <v>82600</v>
      </c>
      <c r="J21" s="65">
        <f t="shared" si="1"/>
        <v>82600</v>
      </c>
      <c r="K21" s="65">
        <f t="shared" si="1"/>
        <v>82600</v>
      </c>
      <c r="L21" s="65">
        <f t="shared" si="1"/>
        <v>82600</v>
      </c>
      <c r="M21" s="65">
        <f t="shared" si="1"/>
        <v>82600</v>
      </c>
      <c r="N21" s="66">
        <f t="shared" si="1"/>
        <v>82600</v>
      </c>
      <c r="O21" s="95" t="s">
        <v>26</v>
      </c>
    </row>
    <row r="22" spans="1:16" ht="40.5" hidden="1" customHeight="1" thickBot="1">
      <c r="A22" s="328" t="s">
        <v>53</v>
      </c>
      <c r="B22" s="329"/>
      <c r="C22" s="67">
        <f t="shared" ref="C22:N22" si="2">IF(C21&lt;82000,C21,82000)</f>
        <v>0</v>
      </c>
      <c r="D22" s="67">
        <f t="shared" si="2"/>
        <v>0</v>
      </c>
      <c r="E22" s="67">
        <f t="shared" si="2"/>
        <v>82000</v>
      </c>
      <c r="F22" s="67">
        <f t="shared" si="2"/>
        <v>82000</v>
      </c>
      <c r="G22" s="68">
        <f t="shared" si="2"/>
        <v>82000</v>
      </c>
      <c r="H22" s="67">
        <f t="shared" si="2"/>
        <v>82000</v>
      </c>
      <c r="I22" s="67">
        <f t="shared" si="2"/>
        <v>82000</v>
      </c>
      <c r="J22" s="67">
        <f t="shared" si="2"/>
        <v>82000</v>
      </c>
      <c r="K22" s="67">
        <f t="shared" si="2"/>
        <v>82000</v>
      </c>
      <c r="L22" s="67">
        <f t="shared" si="2"/>
        <v>82000</v>
      </c>
      <c r="M22" s="67">
        <f t="shared" si="2"/>
        <v>82000</v>
      </c>
      <c r="N22" s="69">
        <f t="shared" si="2"/>
        <v>82000</v>
      </c>
      <c r="O22" s="90" t="s">
        <v>26</v>
      </c>
    </row>
    <row r="23" spans="1:16" ht="40.5" hidden="1" customHeight="1" thickTop="1" thickBot="1">
      <c r="A23" s="330" t="s">
        <v>27</v>
      </c>
      <c r="B23" s="331"/>
      <c r="C23" s="211">
        <f t="shared" ref="C23:N23" si="3">ROUNDDOWN(C22*7/8,-3)</f>
        <v>0</v>
      </c>
      <c r="D23" s="211">
        <f t="shared" si="3"/>
        <v>0</v>
      </c>
      <c r="E23" s="211">
        <f t="shared" si="3"/>
        <v>71000</v>
      </c>
      <c r="F23" s="211">
        <f t="shared" si="3"/>
        <v>71000</v>
      </c>
      <c r="G23" s="212">
        <f t="shared" si="3"/>
        <v>71000</v>
      </c>
      <c r="H23" s="211">
        <f t="shared" si="3"/>
        <v>71000</v>
      </c>
      <c r="I23" s="211">
        <f t="shared" si="3"/>
        <v>71000</v>
      </c>
      <c r="J23" s="211">
        <f t="shared" si="3"/>
        <v>71000</v>
      </c>
      <c r="K23" s="211">
        <f t="shared" si="3"/>
        <v>71000</v>
      </c>
      <c r="L23" s="211">
        <f t="shared" si="3"/>
        <v>71000</v>
      </c>
      <c r="M23" s="211">
        <f t="shared" si="3"/>
        <v>71000</v>
      </c>
      <c r="N23" s="212">
        <f t="shared" si="3"/>
        <v>71000</v>
      </c>
      <c r="O23" s="70">
        <f>SUM(C23:N23)</f>
        <v>710000</v>
      </c>
    </row>
    <row r="24" spans="1:16" ht="43" hidden="1" customHeight="1" thickBot="1">
      <c r="A24" s="71" t="s">
        <v>0</v>
      </c>
      <c r="B24" s="413"/>
      <c r="C24" s="413"/>
      <c r="D24" s="413"/>
      <c r="E24" s="413"/>
      <c r="F24" s="413"/>
      <c r="G24" s="413"/>
      <c r="H24" s="413"/>
      <c r="I24" s="413"/>
      <c r="J24" s="413"/>
      <c r="K24" s="413"/>
      <c r="L24" s="413"/>
      <c r="M24" s="413"/>
      <c r="N24" s="413"/>
      <c r="O24" s="414"/>
    </row>
    <row r="25" spans="1:16" ht="45.75" hidden="1" customHeight="1">
      <c r="A25" s="213" t="s">
        <v>47</v>
      </c>
      <c r="B25" s="214"/>
      <c r="C25" s="140"/>
      <c r="D25" s="140"/>
      <c r="E25" s="140"/>
      <c r="F25" s="140"/>
      <c r="G25" s="140"/>
      <c r="H25" s="140"/>
      <c r="I25" s="140"/>
      <c r="J25" s="140"/>
      <c r="K25" s="140"/>
      <c r="L25" s="140"/>
      <c r="M25" s="140"/>
      <c r="N25" s="140"/>
      <c r="O25" s="215"/>
    </row>
    <row r="26" spans="1:16" ht="133.5" customHeight="1">
      <c r="A26" s="219"/>
      <c r="B26" s="72"/>
      <c r="O26" s="40"/>
    </row>
    <row r="27" spans="1:16" ht="20.149999999999999" customHeight="1">
      <c r="O27" s="73"/>
    </row>
    <row r="28" spans="1:16" customFormat="1">
      <c r="A28" s="102"/>
      <c r="B28" s="102"/>
      <c r="C28" s="102"/>
      <c r="D28" s="102"/>
      <c r="E28" s="102"/>
      <c r="F28" s="102"/>
      <c r="G28" s="102"/>
      <c r="J28" s="103"/>
      <c r="K28" s="103"/>
      <c r="O28" s="103" t="s">
        <v>214</v>
      </c>
    </row>
    <row r="29" spans="1:16" customFormat="1" ht="19">
      <c r="A29" s="334" t="s">
        <v>74</v>
      </c>
      <c r="B29" s="334"/>
      <c r="C29" s="334"/>
      <c r="D29" s="334"/>
      <c r="E29" s="334"/>
      <c r="F29" s="334"/>
      <c r="G29" s="334"/>
      <c r="H29" s="334"/>
      <c r="I29" s="334"/>
      <c r="J29" s="334"/>
      <c r="K29" s="334"/>
      <c r="L29" s="334"/>
      <c r="M29" s="334"/>
      <c r="N29" s="334"/>
      <c r="O29" s="334"/>
    </row>
    <row r="30" spans="1:16" customFormat="1" ht="25.5" customHeight="1">
      <c r="A30" s="104"/>
      <c r="B30" s="102"/>
      <c r="C30" s="102"/>
      <c r="D30" s="102"/>
      <c r="E30" s="102"/>
      <c r="F30" s="102"/>
      <c r="G30" s="102"/>
      <c r="H30" s="103"/>
      <c r="I30" s="103"/>
      <c r="J30" s="492" t="s">
        <v>215</v>
      </c>
      <c r="K30" s="492"/>
      <c r="L30" s="565" t="str">
        <f>$C$7</f>
        <v>西新宿特別養護老人ホーム</v>
      </c>
      <c r="M30" s="565"/>
      <c r="N30" s="565"/>
      <c r="O30" s="565"/>
      <c r="P30" s="105"/>
    </row>
    <row r="31" spans="1:16" customFormat="1" ht="14.25" customHeight="1">
      <c r="B31" s="102"/>
      <c r="C31" s="102"/>
      <c r="D31" s="102"/>
      <c r="E31" s="106"/>
      <c r="F31" s="106"/>
      <c r="G31" s="107"/>
      <c r="H31" s="107"/>
      <c r="I31" s="107"/>
      <c r="J31" s="107"/>
      <c r="K31" s="107"/>
    </row>
    <row r="32" spans="1:16" customFormat="1" ht="18.75" customHeight="1">
      <c r="A32" s="337" t="s">
        <v>216</v>
      </c>
      <c r="B32" s="337"/>
      <c r="C32" s="337"/>
      <c r="D32" s="337"/>
      <c r="E32" s="337"/>
      <c r="F32" s="337"/>
      <c r="G32" s="337"/>
      <c r="H32" s="337"/>
      <c r="I32" s="337"/>
      <c r="J32" s="337"/>
      <c r="K32" s="337"/>
      <c r="L32" s="337"/>
      <c r="M32" s="337"/>
      <c r="N32" s="337"/>
      <c r="O32" s="337"/>
    </row>
    <row r="33" spans="1:15" customFormat="1" ht="12" customHeight="1" thickBot="1">
      <c r="A33" s="169"/>
      <c r="B33" s="169"/>
      <c r="C33" s="169"/>
      <c r="D33" s="169"/>
      <c r="E33" s="169"/>
      <c r="F33" s="169"/>
      <c r="G33" s="169"/>
      <c r="H33" s="169"/>
      <c r="I33" s="169"/>
      <c r="J33" s="169"/>
      <c r="K33" s="169"/>
    </row>
    <row r="34" spans="1:15" customFormat="1" ht="27" customHeight="1" thickBot="1">
      <c r="A34" s="338" t="s">
        <v>75</v>
      </c>
      <c r="B34" s="339"/>
      <c r="C34" s="342" t="s">
        <v>76</v>
      </c>
      <c r="D34" s="342"/>
      <c r="E34" s="561" t="s">
        <v>217</v>
      </c>
      <c r="F34" s="562"/>
      <c r="G34" s="562"/>
      <c r="H34" s="562"/>
      <c r="I34" s="563"/>
      <c r="J34" s="39"/>
      <c r="K34" s="39"/>
      <c r="N34" s="109" t="s">
        <v>3</v>
      </c>
      <c r="O34" s="110" t="s">
        <v>29</v>
      </c>
    </row>
    <row r="35" spans="1:15" customFormat="1" ht="27" customHeight="1" thickBot="1">
      <c r="A35" s="340"/>
      <c r="B35" s="341"/>
      <c r="C35" s="344" t="s">
        <v>77</v>
      </c>
      <c r="D35" s="344"/>
      <c r="E35" s="564" t="s">
        <v>218</v>
      </c>
      <c r="F35" s="562"/>
      <c r="G35" s="562"/>
      <c r="H35" s="562"/>
      <c r="I35" s="563"/>
      <c r="J35" s="39"/>
      <c r="K35" s="39"/>
      <c r="N35" s="260">
        <f>N5</f>
        <v>1</v>
      </c>
      <c r="O35" s="111">
        <f>O5</f>
        <v>0</v>
      </c>
    </row>
    <row r="36" spans="1:15" customFormat="1" ht="14.25" customHeight="1">
      <c r="A36" s="112"/>
      <c r="B36" s="112"/>
      <c r="C36" s="102"/>
      <c r="D36" s="102"/>
      <c r="E36" s="102"/>
      <c r="F36" s="102"/>
      <c r="G36" s="102"/>
      <c r="H36" s="102"/>
      <c r="I36" s="102"/>
      <c r="J36" s="146"/>
      <c r="K36" s="147"/>
    </row>
    <row r="37" spans="1:15" customFormat="1" ht="14.5" thickBot="1">
      <c r="A37" s="113" t="s">
        <v>78</v>
      </c>
      <c r="B37" s="102"/>
      <c r="C37" s="102"/>
      <c r="D37" s="102"/>
      <c r="E37" s="114"/>
      <c r="F37" s="114"/>
      <c r="G37" s="114"/>
      <c r="H37" s="115"/>
      <c r="I37" s="115"/>
      <c r="J37" s="115"/>
      <c r="K37" s="115"/>
      <c r="L37" s="115"/>
      <c r="M37" s="115"/>
      <c r="O37" s="261" t="str">
        <f>J7</f>
        <v>東京都渋谷区代々木〇ー♢ー△　ABCマンション３０１号室</v>
      </c>
    </row>
    <row r="38" spans="1:15" customFormat="1" ht="36.5" thickBot="1">
      <c r="A38" s="116" t="s">
        <v>79</v>
      </c>
      <c r="B38" s="345" t="s">
        <v>11</v>
      </c>
      <c r="C38" s="346"/>
      <c r="D38" s="347" t="s">
        <v>101</v>
      </c>
      <c r="E38" s="348"/>
      <c r="F38" s="117" t="s">
        <v>80</v>
      </c>
      <c r="G38" s="118" t="s">
        <v>81</v>
      </c>
      <c r="H38" s="345" t="s">
        <v>82</v>
      </c>
      <c r="I38" s="349"/>
      <c r="J38" s="349"/>
      <c r="K38" s="349"/>
      <c r="L38" s="349"/>
      <c r="M38" s="349"/>
      <c r="N38" s="349"/>
      <c r="O38" s="350"/>
    </row>
    <row r="39" spans="1:15" customFormat="1" ht="38.25" customHeight="1" thickTop="1" thickBot="1">
      <c r="A39" s="262">
        <v>45797</v>
      </c>
      <c r="B39" s="351" t="s">
        <v>83</v>
      </c>
      <c r="C39" s="352"/>
      <c r="D39" s="353">
        <f>B18</f>
        <v>86000</v>
      </c>
      <c r="E39" s="354"/>
      <c r="F39" s="119">
        <f>G39-D39</f>
        <v>190000</v>
      </c>
      <c r="G39" s="263">
        <v>276000</v>
      </c>
      <c r="H39" s="559" t="s">
        <v>219</v>
      </c>
      <c r="I39" s="560"/>
      <c r="J39" s="560"/>
      <c r="K39" s="560"/>
      <c r="L39" s="560"/>
      <c r="M39" s="560"/>
      <c r="N39" s="560"/>
      <c r="O39" s="560"/>
    </row>
    <row r="40" spans="1:15" customFormat="1" ht="9.75" customHeight="1">
      <c r="A40" s="120"/>
      <c r="B40" s="121"/>
      <c r="C40" s="121"/>
      <c r="D40" s="122"/>
      <c r="E40" s="122"/>
      <c r="F40" s="361"/>
      <c r="G40" s="361"/>
      <c r="H40" s="362"/>
      <c r="I40" s="362"/>
      <c r="J40" s="362"/>
      <c r="K40" s="362"/>
    </row>
    <row r="41" spans="1:15" customFormat="1" ht="14.5" thickBot="1">
      <c r="A41" s="113" t="s">
        <v>84</v>
      </c>
      <c r="B41" s="102"/>
      <c r="C41" s="102"/>
      <c r="D41" s="102"/>
      <c r="E41" s="102"/>
      <c r="F41" s="102"/>
      <c r="G41" s="102"/>
      <c r="H41" s="102"/>
      <c r="I41" s="102"/>
      <c r="J41" s="102"/>
      <c r="K41" s="102"/>
    </row>
    <row r="42" spans="1:15" customFormat="1" ht="18.75" customHeight="1">
      <c r="A42" s="363" t="s">
        <v>79</v>
      </c>
      <c r="B42" s="365" t="s">
        <v>85</v>
      </c>
      <c r="C42" s="367" t="s">
        <v>86</v>
      </c>
      <c r="D42" s="368"/>
      <c r="E42" s="369" t="s">
        <v>87</v>
      </c>
      <c r="F42" s="371" t="s">
        <v>80</v>
      </c>
      <c r="G42" s="365" t="s">
        <v>81</v>
      </c>
      <c r="H42" s="373" t="s">
        <v>82</v>
      </c>
      <c r="I42" s="374"/>
      <c r="J42" s="374"/>
      <c r="K42" s="374"/>
      <c r="L42" s="374"/>
      <c r="M42" s="374"/>
      <c r="N42" s="374"/>
      <c r="O42" s="375"/>
    </row>
    <row r="43" spans="1:15" customFormat="1" ht="24.5" thickBot="1">
      <c r="A43" s="364"/>
      <c r="B43" s="366"/>
      <c r="C43" s="170" t="s">
        <v>88</v>
      </c>
      <c r="D43" s="170" t="s">
        <v>89</v>
      </c>
      <c r="E43" s="370"/>
      <c r="F43" s="372"/>
      <c r="G43" s="366"/>
      <c r="H43" s="376"/>
      <c r="I43" s="377"/>
      <c r="J43" s="377"/>
      <c r="K43" s="377"/>
      <c r="L43" s="377"/>
      <c r="M43" s="377"/>
      <c r="N43" s="377"/>
      <c r="O43" s="378"/>
    </row>
    <row r="44" spans="1:15" customFormat="1" ht="33.75" customHeight="1" thickTop="1">
      <c r="A44" s="264"/>
      <c r="B44" s="138">
        <v>4</v>
      </c>
      <c r="C44" s="124">
        <f>C15</f>
        <v>0</v>
      </c>
      <c r="D44" s="124">
        <f>C16</f>
        <v>0</v>
      </c>
      <c r="E44" s="125">
        <f>SUM(C44:D44)</f>
        <v>0</v>
      </c>
      <c r="F44" s="126">
        <f>G44-E44</f>
        <v>0</v>
      </c>
      <c r="G44" s="265"/>
      <c r="H44" s="553"/>
      <c r="I44" s="554"/>
      <c r="J44" s="554"/>
      <c r="K44" s="554"/>
      <c r="L44" s="554"/>
      <c r="M44" s="554"/>
      <c r="N44" s="554"/>
      <c r="O44" s="555"/>
    </row>
    <row r="45" spans="1:15" customFormat="1" ht="33.75" customHeight="1">
      <c r="A45" s="266"/>
      <c r="B45" s="138">
        <v>5</v>
      </c>
      <c r="C45" s="124">
        <f>D15</f>
        <v>0</v>
      </c>
      <c r="D45" s="124">
        <f>D16</f>
        <v>0</v>
      </c>
      <c r="E45" s="125">
        <f t="shared" ref="E45:E55" si="4">SUM(C45:D45)</f>
        <v>0</v>
      </c>
      <c r="F45" s="126">
        <f t="shared" ref="F45:F55" si="5">G45-E45</f>
        <v>0</v>
      </c>
      <c r="G45" s="265"/>
      <c r="H45" s="547"/>
      <c r="I45" s="548"/>
      <c r="J45" s="548"/>
      <c r="K45" s="548"/>
      <c r="L45" s="548"/>
      <c r="M45" s="548"/>
      <c r="N45" s="548"/>
      <c r="O45" s="549"/>
    </row>
    <row r="46" spans="1:15" customFormat="1" ht="33.75" customHeight="1">
      <c r="A46" s="267">
        <v>45797</v>
      </c>
      <c r="B46" s="138">
        <v>6</v>
      </c>
      <c r="C46" s="124">
        <f>E15</f>
        <v>86000</v>
      </c>
      <c r="D46" s="124">
        <f>E16</f>
        <v>8000</v>
      </c>
      <c r="E46" s="125">
        <f t="shared" si="4"/>
        <v>94000</v>
      </c>
      <c r="F46" s="126">
        <f t="shared" si="5"/>
        <v>182000</v>
      </c>
      <c r="G46" s="268">
        <v>276000</v>
      </c>
      <c r="H46" s="556" t="s">
        <v>219</v>
      </c>
      <c r="I46" s="557"/>
      <c r="J46" s="557"/>
      <c r="K46" s="557"/>
      <c r="L46" s="557"/>
      <c r="M46" s="557"/>
      <c r="N46" s="557"/>
      <c r="O46" s="558"/>
    </row>
    <row r="47" spans="1:15" customFormat="1" ht="33.75" customHeight="1">
      <c r="A47" s="267">
        <v>45828</v>
      </c>
      <c r="B47" s="138">
        <v>7</v>
      </c>
      <c r="C47" s="124">
        <f>F15</f>
        <v>86000</v>
      </c>
      <c r="D47" s="124">
        <f>F16</f>
        <v>8000</v>
      </c>
      <c r="E47" s="125">
        <f t="shared" si="4"/>
        <v>94000</v>
      </c>
      <c r="F47" s="126">
        <f t="shared" si="5"/>
        <v>330</v>
      </c>
      <c r="G47" s="268">
        <v>94330</v>
      </c>
      <c r="H47" s="556" t="s">
        <v>220</v>
      </c>
      <c r="I47" s="557"/>
      <c r="J47" s="557"/>
      <c r="K47" s="557"/>
      <c r="L47" s="557"/>
      <c r="M47" s="557"/>
      <c r="N47" s="557"/>
      <c r="O47" s="558"/>
    </row>
    <row r="48" spans="1:15" customFormat="1" ht="33.75" customHeight="1">
      <c r="A48" s="266"/>
      <c r="B48" s="138">
        <v>8</v>
      </c>
      <c r="C48" s="124">
        <f>G15</f>
        <v>86000</v>
      </c>
      <c r="D48" s="124">
        <f>G16</f>
        <v>8000</v>
      </c>
      <c r="E48" s="125">
        <f t="shared" si="4"/>
        <v>94000</v>
      </c>
      <c r="F48" s="126">
        <f t="shared" si="5"/>
        <v>-94000</v>
      </c>
      <c r="G48" s="265"/>
      <c r="H48" s="547"/>
      <c r="I48" s="548"/>
      <c r="J48" s="548"/>
      <c r="K48" s="548"/>
      <c r="L48" s="548"/>
      <c r="M48" s="548"/>
      <c r="N48" s="548"/>
      <c r="O48" s="549"/>
    </row>
    <row r="49" spans="1:15" customFormat="1" ht="33.75" customHeight="1">
      <c r="A49" s="266"/>
      <c r="B49" s="138">
        <v>9</v>
      </c>
      <c r="C49" s="127">
        <f>H15</f>
        <v>86000</v>
      </c>
      <c r="D49" s="127">
        <f>H16</f>
        <v>8000</v>
      </c>
      <c r="E49" s="125">
        <f t="shared" si="4"/>
        <v>94000</v>
      </c>
      <c r="F49" s="126">
        <f t="shared" si="5"/>
        <v>-94000</v>
      </c>
      <c r="G49" s="265"/>
      <c r="H49" s="547"/>
      <c r="I49" s="548"/>
      <c r="J49" s="548"/>
      <c r="K49" s="548"/>
      <c r="L49" s="548"/>
      <c r="M49" s="548"/>
      <c r="N49" s="548"/>
      <c r="O49" s="549"/>
    </row>
    <row r="50" spans="1:15" customFormat="1" ht="33.75" customHeight="1">
      <c r="A50" s="266"/>
      <c r="B50" s="138">
        <v>10</v>
      </c>
      <c r="C50" s="127">
        <f>I15</f>
        <v>86000</v>
      </c>
      <c r="D50" s="127">
        <f>I16</f>
        <v>8000</v>
      </c>
      <c r="E50" s="125">
        <f t="shared" si="4"/>
        <v>94000</v>
      </c>
      <c r="F50" s="126">
        <f t="shared" si="5"/>
        <v>-94000</v>
      </c>
      <c r="G50" s="265"/>
      <c r="H50" s="547"/>
      <c r="I50" s="548"/>
      <c r="J50" s="548"/>
      <c r="K50" s="548"/>
      <c r="L50" s="548"/>
      <c r="M50" s="548"/>
      <c r="N50" s="548"/>
      <c r="O50" s="549"/>
    </row>
    <row r="51" spans="1:15" customFormat="1" ht="33.75" customHeight="1">
      <c r="A51" s="266"/>
      <c r="B51" s="138">
        <v>11</v>
      </c>
      <c r="C51" s="127">
        <f>J15</f>
        <v>86000</v>
      </c>
      <c r="D51" s="127">
        <f>J16</f>
        <v>8000</v>
      </c>
      <c r="E51" s="125">
        <f t="shared" si="4"/>
        <v>94000</v>
      </c>
      <c r="F51" s="126">
        <f t="shared" si="5"/>
        <v>-94000</v>
      </c>
      <c r="G51" s="265"/>
      <c r="H51" s="547"/>
      <c r="I51" s="548"/>
      <c r="J51" s="548"/>
      <c r="K51" s="548"/>
      <c r="L51" s="548"/>
      <c r="M51" s="548"/>
      <c r="N51" s="548"/>
      <c r="O51" s="549"/>
    </row>
    <row r="52" spans="1:15" customFormat="1" ht="33.75" customHeight="1">
      <c r="A52" s="266"/>
      <c r="B52" s="138">
        <v>12</v>
      </c>
      <c r="C52" s="127">
        <f>K15</f>
        <v>86000</v>
      </c>
      <c r="D52" s="127">
        <f>K16</f>
        <v>8000</v>
      </c>
      <c r="E52" s="125">
        <f t="shared" si="4"/>
        <v>94000</v>
      </c>
      <c r="F52" s="126">
        <f t="shared" si="5"/>
        <v>-94000</v>
      </c>
      <c r="G52" s="265"/>
      <c r="H52" s="547"/>
      <c r="I52" s="548"/>
      <c r="J52" s="548"/>
      <c r="K52" s="548"/>
      <c r="L52" s="548"/>
      <c r="M52" s="548"/>
      <c r="N52" s="548"/>
      <c r="O52" s="549"/>
    </row>
    <row r="53" spans="1:15" customFormat="1" ht="33.75" customHeight="1">
      <c r="A53" s="266"/>
      <c r="B53" s="138">
        <v>1</v>
      </c>
      <c r="C53" s="127">
        <f>L15</f>
        <v>86000</v>
      </c>
      <c r="D53" s="127">
        <f>L16</f>
        <v>8000</v>
      </c>
      <c r="E53" s="125">
        <f t="shared" si="4"/>
        <v>94000</v>
      </c>
      <c r="F53" s="126">
        <f t="shared" si="5"/>
        <v>-94000</v>
      </c>
      <c r="G53" s="265"/>
      <c r="H53" s="547"/>
      <c r="I53" s="548"/>
      <c r="J53" s="548"/>
      <c r="K53" s="548"/>
      <c r="L53" s="548"/>
      <c r="M53" s="548"/>
      <c r="N53" s="548"/>
      <c r="O53" s="549"/>
    </row>
    <row r="54" spans="1:15" customFormat="1" ht="33.75" customHeight="1">
      <c r="A54" s="266"/>
      <c r="B54" s="138">
        <v>2</v>
      </c>
      <c r="C54" s="127">
        <f>M15</f>
        <v>86000</v>
      </c>
      <c r="D54" s="127">
        <f>M16</f>
        <v>8000</v>
      </c>
      <c r="E54" s="125">
        <f t="shared" si="4"/>
        <v>94000</v>
      </c>
      <c r="F54" s="126">
        <f t="shared" si="5"/>
        <v>-94000</v>
      </c>
      <c r="G54" s="265"/>
      <c r="H54" s="547"/>
      <c r="I54" s="548"/>
      <c r="J54" s="548"/>
      <c r="K54" s="548"/>
      <c r="L54" s="548"/>
      <c r="M54" s="548"/>
      <c r="N54" s="548"/>
      <c r="O54" s="549"/>
    </row>
    <row r="55" spans="1:15" customFormat="1" ht="33.75" customHeight="1" thickBot="1">
      <c r="A55" s="269"/>
      <c r="B55" s="139">
        <v>3</v>
      </c>
      <c r="C55" s="135">
        <f>N15</f>
        <v>86000</v>
      </c>
      <c r="D55" s="135">
        <f>N16</f>
        <v>8000</v>
      </c>
      <c r="E55" s="128">
        <f t="shared" si="4"/>
        <v>94000</v>
      </c>
      <c r="F55" s="136">
        <f t="shared" si="5"/>
        <v>-94000</v>
      </c>
      <c r="G55" s="270"/>
      <c r="H55" s="550"/>
      <c r="I55" s="551"/>
      <c r="J55" s="551"/>
      <c r="K55" s="551"/>
      <c r="L55" s="551"/>
      <c r="M55" s="551"/>
      <c r="N55" s="551"/>
      <c r="O55" s="552"/>
    </row>
    <row r="56" spans="1:15" customFormat="1" ht="33" customHeight="1">
      <c r="A56" s="129" t="s">
        <v>90</v>
      </c>
      <c r="C56" s="102"/>
      <c r="D56" s="102"/>
      <c r="E56" s="102"/>
      <c r="F56" s="102"/>
      <c r="G56" s="102"/>
      <c r="H56" s="102"/>
      <c r="I56" s="102"/>
      <c r="J56" s="102"/>
      <c r="K56" s="102"/>
    </row>
    <row r="57" spans="1:15" customFormat="1" ht="30.75" customHeight="1">
      <c r="A57" s="382" t="s">
        <v>91</v>
      </c>
      <c r="B57" s="382"/>
      <c r="C57" s="383" t="s">
        <v>95</v>
      </c>
      <c r="D57" s="383"/>
      <c r="E57" s="383"/>
      <c r="F57" s="383"/>
      <c r="G57" s="383"/>
      <c r="H57" s="383"/>
      <c r="I57" s="383"/>
      <c r="J57" s="383"/>
      <c r="K57" s="383"/>
      <c r="L57" s="130"/>
    </row>
    <row r="58" spans="1:15" customFormat="1" ht="30" customHeight="1">
      <c r="A58" s="131"/>
      <c r="B58" s="171" t="s">
        <v>92</v>
      </c>
      <c r="C58" s="546" t="s">
        <v>93</v>
      </c>
      <c r="D58" s="546"/>
      <c r="E58" s="546"/>
      <c r="F58" s="546"/>
      <c r="G58" s="546"/>
      <c r="H58" s="546"/>
      <c r="I58" s="546"/>
      <c r="J58" s="546"/>
      <c r="K58" s="546"/>
      <c r="L58" s="172"/>
      <c r="O58" s="134" t="s">
        <v>221</v>
      </c>
    </row>
    <row r="60" spans="1:15" customFormat="1">
      <c r="B60" s="171"/>
    </row>
    <row r="61" spans="1:15" customFormat="1">
      <c r="A61" s="102"/>
      <c r="K61" s="39"/>
    </row>
  </sheetData>
  <sheetProtection sheet="1" objects="1" scenarios="1"/>
  <mergeCells count="79">
    <mergeCell ref="A3:E3"/>
    <mergeCell ref="K3:O3"/>
    <mergeCell ref="A5:H5"/>
    <mergeCell ref="I5:L5"/>
    <mergeCell ref="C7:F7"/>
    <mergeCell ref="H7:I7"/>
    <mergeCell ref="J7:O7"/>
    <mergeCell ref="C8:D8"/>
    <mergeCell ref="H8:I8"/>
    <mergeCell ref="J8:L8"/>
    <mergeCell ref="M8:O8"/>
    <mergeCell ref="C9:D9"/>
    <mergeCell ref="H9:H10"/>
    <mergeCell ref="J9:L9"/>
    <mergeCell ref="M9:O10"/>
    <mergeCell ref="J10:L10"/>
    <mergeCell ref="D11:E11"/>
    <mergeCell ref="K11:O11"/>
    <mergeCell ref="A14:B14"/>
    <mergeCell ref="A15:B15"/>
    <mergeCell ref="A16:B16"/>
    <mergeCell ref="A21:B21"/>
    <mergeCell ref="G17:G18"/>
    <mergeCell ref="H17:H18"/>
    <mergeCell ref="I17:I18"/>
    <mergeCell ref="J17:J18"/>
    <mergeCell ref="A17:B17"/>
    <mergeCell ref="C17:C18"/>
    <mergeCell ref="D17:D18"/>
    <mergeCell ref="E17:E18"/>
    <mergeCell ref="F17:F18"/>
    <mergeCell ref="M17:M18"/>
    <mergeCell ref="N17:N18"/>
    <mergeCell ref="O17:O18"/>
    <mergeCell ref="A19:B19"/>
    <mergeCell ref="A20:B20"/>
    <mergeCell ref="K17:K18"/>
    <mergeCell ref="L17:L18"/>
    <mergeCell ref="A22:B22"/>
    <mergeCell ref="A23:B23"/>
    <mergeCell ref="B24:O24"/>
    <mergeCell ref="A29:O29"/>
    <mergeCell ref="J30:K30"/>
    <mergeCell ref="L30:O30"/>
    <mergeCell ref="A32:O32"/>
    <mergeCell ref="A34:B35"/>
    <mergeCell ref="C34:D34"/>
    <mergeCell ref="E34:I34"/>
    <mergeCell ref="C35:D35"/>
    <mergeCell ref="E35:I35"/>
    <mergeCell ref="B38:C38"/>
    <mergeCell ref="D38:E38"/>
    <mergeCell ref="H38:O38"/>
    <mergeCell ref="B39:C39"/>
    <mergeCell ref="D39:E39"/>
    <mergeCell ref="H39:O39"/>
    <mergeCell ref="H49:O49"/>
    <mergeCell ref="F40:K40"/>
    <mergeCell ref="A42:A43"/>
    <mergeCell ref="B42:B43"/>
    <mergeCell ref="C42:D42"/>
    <mergeCell ref="E42:E43"/>
    <mergeCell ref="F42:F43"/>
    <mergeCell ref="G42:G43"/>
    <mergeCell ref="H42:O43"/>
    <mergeCell ref="H44:O44"/>
    <mergeCell ref="H45:O45"/>
    <mergeCell ref="H46:O46"/>
    <mergeCell ref="H47:O47"/>
    <mergeCell ref="H48:O48"/>
    <mergeCell ref="A57:B57"/>
    <mergeCell ref="C57:K57"/>
    <mergeCell ref="C58:K58"/>
    <mergeCell ref="H50:O50"/>
    <mergeCell ref="H51:O51"/>
    <mergeCell ref="H52:O52"/>
    <mergeCell ref="H53:O53"/>
    <mergeCell ref="H54:O54"/>
    <mergeCell ref="H55:O55"/>
  </mergeCells>
  <phoneticPr fontId="7"/>
  <dataValidations count="10">
    <dataValidation type="date" errorStyle="warning" allowBlank="1" showInputMessage="1" showErrorMessage="1" errorTitle="年月日再確認" error="本年度経費支払日以外の年月日が入っていませんか？_x000a_（例）2020/1/31_x000a_※礼金に関しては、その限りではありません。" sqref="A40" xr:uid="{3A658060-B497-4720-BC68-E805FCE745F5}">
      <formula1>44621</formula1>
      <formula2>45016</formula2>
    </dataValidation>
    <dataValidation type="custom" allowBlank="1" showInputMessage="1" showErrorMessage="1" sqref="F39" xr:uid="{D9264DE0-44DD-4D37-BACD-FD40CDF5EEA6}">
      <formula1>G39-D39</formula1>
    </dataValidation>
    <dataValidation allowBlank="1" showInputMessage="1" showErrorMessage="1" promptTitle="直接入力不可" prompt="クリーム色の網掛け部分は直接入力しないでください。" sqref="D11:E11" xr:uid="{AC211FE0-1F1B-455E-B8CF-CFAD247325E6}"/>
    <dataValidation type="list" allowBlank="1" showInputMessage="1" showErrorMessage="1" sqref="I5" xr:uid="{6DB04E49-A7B1-4168-A576-1ED1D50FF7A1}">
      <formula1>"事業計画書（宿舎別）,交付申請書（宿舎別）,実績報告書（宿舎別）"</formula1>
    </dataValidation>
    <dataValidation allowBlank="1" showInputMessage="1" showErrorMessage="1" prompt="1から20の数字を入力してください。" sqref="N35" xr:uid="{66007C72-6CC7-4E54-839E-8968D70DF97E}"/>
    <dataValidation allowBlank="1" showInputMessage="1" showErrorMessage="1" prompt="建物名 部屋番号まで入力してください。" sqref="J7:O7" xr:uid="{A7BD0EF8-EB9B-4D0D-9D0F-407EC1FCC10E}"/>
    <dataValidation type="custom" showInputMessage="1" showErrorMessage="1" errorTitle="このセルは入力できません" error="このセルは自動計算されるため、入力できません。" sqref="F44:F55" xr:uid="{62BD00B7-C818-4D9C-BDE5-3E6B0F678473}">
      <formula1>G44-E44</formula1>
    </dataValidation>
    <dataValidation allowBlank="1" showErrorMessage="1" sqref="N5" xr:uid="{9AA4FBBB-B2D3-4C4D-8D0C-5C7838F169B0}"/>
    <dataValidation type="date" errorStyle="warning" allowBlank="1" showInputMessage="1" showErrorMessage="1" errorTitle="年月日誤り" error="令和3年度内の日付を入力してください。" promptTitle="西暦で入力してください。" prompt="例：○○○○/○/○_x000a_年月日の区切りには / （スラッシュ）を使用してください。" sqref="J9:J10" xr:uid="{54D87989-A1B8-4210-93C6-D990F99D6D34}">
      <formula1>44287</formula1>
      <formula2>44651</formula2>
    </dataValidation>
    <dataValidation type="date" errorStyle="warning" allowBlank="1" showInputMessage="1" showErrorMessage="1" errorTitle="年月日再確認" error="本年度経費支払日以外の年月日が入っていませんか？_x000a_（例）2020/1/31_x000a_※礼金に関しては、その限りではありません。" sqref="A39" xr:uid="{1156AC31-DC91-4C12-9F89-94631BA1AA17}">
      <formula1>44287</formula1>
      <formula2>45016</formula2>
    </dataValidation>
  </dataValidations>
  <printOptions horizontalCentered="1"/>
  <pageMargins left="0.70866141732283472" right="0.70866141732283472" top="0.74803149606299213" bottom="0.74803149606299213" header="0.31496062992125984" footer="0.31496062992125984"/>
  <pageSetup paperSize="9" scale="51" orientation="portrait" r:id="rId1"/>
  <headerFooter scaleWithDoc="0" alignWithMargins="0"/>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F98D8-5AC7-4F8B-A633-1EEDC1168FFE}">
  <sheetPr>
    <tabColor theme="9" tint="0.39997558519241921"/>
    <pageSetUpPr fitToPage="1"/>
  </sheetPr>
  <dimension ref="A1:Q61"/>
  <sheetViews>
    <sheetView showGridLines="0" view="pageBreakPreview" topLeftCell="A26" zoomScaleNormal="100" zoomScaleSheetLayoutView="100" workbookViewId="0">
      <selection activeCell="I10" sqref="I10"/>
    </sheetView>
  </sheetViews>
  <sheetFormatPr defaultColWidth="9" defaultRowHeight="13"/>
  <cols>
    <col min="1" max="1" width="11.1796875" style="39" customWidth="1"/>
    <col min="2" max="2" width="13.6328125" style="39" customWidth="1"/>
    <col min="3" max="15" width="11.6328125" style="39" customWidth="1"/>
    <col min="16" max="16" width="9" style="39" hidden="1" customWidth="1"/>
    <col min="17" max="17" width="9" style="39"/>
    <col min="18" max="18" width="10.453125" style="39" bestFit="1" customWidth="1"/>
    <col min="19" max="16384" width="9" style="39"/>
  </cols>
  <sheetData>
    <row r="1" spans="1:17" ht="34.5" hidden="1" customHeight="1"/>
    <row r="2" spans="1:17" hidden="1">
      <c r="O2" s="40" t="str">
        <f>IF(I5="事業計画書（宿舎別）","ア・様式1-3",IF(I5="交付申請書（宿舎別）","ア・第1号-3様式","ア・第4号-3様式"))</f>
        <v>ア・様式1-3</v>
      </c>
    </row>
    <row r="3" spans="1:17" ht="20.25" hidden="1" customHeight="1" thickBot="1">
      <c r="A3" s="273" t="s">
        <v>2</v>
      </c>
      <c r="B3" s="273"/>
      <c r="C3" s="273"/>
      <c r="D3" s="273"/>
      <c r="E3" s="273"/>
      <c r="K3" s="274"/>
      <c r="L3" s="274"/>
      <c r="M3" s="274"/>
      <c r="N3" s="274"/>
      <c r="O3" s="274"/>
      <c r="P3" s="41"/>
      <c r="Q3" s="41"/>
    </row>
    <row r="4" spans="1:17" ht="19.5" hidden="1" customHeight="1" thickBot="1">
      <c r="A4" s="42"/>
      <c r="B4" s="42"/>
      <c r="C4" s="43"/>
      <c r="M4" s="44"/>
      <c r="N4" s="45" t="s">
        <v>3</v>
      </c>
      <c r="O4" s="46" t="s">
        <v>29</v>
      </c>
    </row>
    <row r="5" spans="1:17" ht="39.65" hidden="1" customHeight="1" thickBot="1">
      <c r="A5" s="275" t="s">
        <v>213</v>
      </c>
      <c r="B5" s="275"/>
      <c r="C5" s="275"/>
      <c r="D5" s="275"/>
      <c r="E5" s="275"/>
      <c r="F5" s="275"/>
      <c r="G5" s="275"/>
      <c r="H5" s="275"/>
      <c r="I5" s="435" t="s">
        <v>96</v>
      </c>
      <c r="J5" s="435"/>
      <c r="K5" s="435"/>
      <c r="L5" s="435"/>
      <c r="M5" s="47"/>
      <c r="N5" s="202">
        <v>1</v>
      </c>
      <c r="O5" s="203"/>
    </row>
    <row r="6" spans="1:17" ht="13.5" hidden="1" customHeight="1" thickBot="1">
      <c r="A6" s="167"/>
      <c r="B6" s="167"/>
      <c r="C6" s="167"/>
      <c r="D6" s="167"/>
      <c r="E6" s="167"/>
      <c r="F6" s="167"/>
      <c r="G6" s="167"/>
      <c r="H6" s="167"/>
      <c r="I6" s="99"/>
      <c r="J6" s="99"/>
      <c r="K6" s="99"/>
      <c r="L6" s="99"/>
      <c r="M6" s="47"/>
      <c r="N6" s="48"/>
    </row>
    <row r="7" spans="1:17" ht="35.15" hidden="1" customHeight="1" thickBot="1">
      <c r="A7" s="101"/>
      <c r="B7" s="204" t="s">
        <v>155</v>
      </c>
      <c r="C7" s="436" t="s">
        <v>156</v>
      </c>
      <c r="D7" s="436"/>
      <c r="E7" s="436"/>
      <c r="F7" s="437"/>
      <c r="G7" s="167"/>
      <c r="H7" s="277" t="s">
        <v>49</v>
      </c>
      <c r="I7" s="278"/>
      <c r="J7" s="467" t="s">
        <v>157</v>
      </c>
      <c r="K7" s="468"/>
      <c r="L7" s="468"/>
      <c r="M7" s="468"/>
      <c r="N7" s="468"/>
      <c r="O7" s="469"/>
    </row>
    <row r="8" spans="1:17" ht="35.15" hidden="1" customHeight="1" thickBot="1">
      <c r="B8" s="143"/>
      <c r="C8" s="308" t="s">
        <v>158</v>
      </c>
      <c r="D8" s="309"/>
      <c r="E8" s="205">
        <v>3.5</v>
      </c>
      <c r="F8" s="49" t="s">
        <v>48</v>
      </c>
      <c r="G8" s="167"/>
      <c r="H8" s="285" t="s">
        <v>4</v>
      </c>
      <c r="I8" s="286"/>
      <c r="J8" s="417" t="s">
        <v>159</v>
      </c>
      <c r="K8" s="418"/>
      <c r="L8" s="419"/>
      <c r="M8" s="290" t="s">
        <v>31</v>
      </c>
      <c r="N8" s="291"/>
      <c r="O8" s="292"/>
    </row>
    <row r="9" spans="1:17" ht="35.15" hidden="1" customHeight="1">
      <c r="C9" s="293"/>
      <c r="D9" s="293"/>
      <c r="E9" s="140"/>
      <c r="F9" s="141"/>
      <c r="G9" s="167"/>
      <c r="H9" s="294" t="s">
        <v>5</v>
      </c>
      <c r="I9" s="50" t="s">
        <v>6</v>
      </c>
      <c r="J9" s="423">
        <v>45444</v>
      </c>
      <c r="K9" s="424"/>
      <c r="L9" s="425"/>
      <c r="M9" s="458"/>
      <c r="N9" s="459"/>
      <c r="O9" s="460"/>
      <c r="P9" s="1">
        <f>(YEAR($J$10)-YEAR($J$9))*12+((MONTH($J$10)-MONTH($J$9))+1)</f>
        <v>10</v>
      </c>
    </row>
    <row r="10" spans="1:17" ht="35.15" hidden="1" customHeight="1" thickBot="1">
      <c r="G10" s="167"/>
      <c r="H10" s="295"/>
      <c r="I10" s="51" t="s">
        <v>9</v>
      </c>
      <c r="J10" s="432">
        <v>45747</v>
      </c>
      <c r="K10" s="433"/>
      <c r="L10" s="434"/>
      <c r="M10" s="429"/>
      <c r="N10" s="430"/>
      <c r="O10" s="431"/>
      <c r="P10" s="1">
        <f>ROUNDDOWN($B$18/P9,0)</f>
        <v>8600</v>
      </c>
    </row>
    <row r="11" spans="1:17" ht="35.15" hidden="1" customHeight="1">
      <c r="A11" s="52" t="s">
        <v>7</v>
      </c>
      <c r="B11" s="52"/>
      <c r="C11" s="53" t="s">
        <v>8</v>
      </c>
      <c r="D11" s="310">
        <f>O23</f>
        <v>710000</v>
      </c>
      <c r="E11" s="311"/>
      <c r="F11" s="54" t="s">
        <v>1</v>
      </c>
      <c r="G11" s="167"/>
      <c r="K11" s="415"/>
      <c r="L11" s="415"/>
      <c r="M11" s="415"/>
      <c r="N11" s="415"/>
      <c r="O11" s="415"/>
    </row>
    <row r="12" spans="1:17" ht="14.15" hidden="1" customHeight="1">
      <c r="B12" s="55"/>
      <c r="C12" s="56"/>
      <c r="D12" s="56"/>
      <c r="E12" s="56"/>
      <c r="F12" s="56"/>
      <c r="G12" s="167"/>
    </row>
    <row r="13" spans="1:17" ht="14.5" hidden="1" thickBot="1">
      <c r="A13" s="52" t="s">
        <v>10</v>
      </c>
      <c r="B13" s="52"/>
      <c r="C13" s="44"/>
      <c r="D13" s="44"/>
      <c r="E13" s="44"/>
      <c r="F13" s="44"/>
      <c r="G13" s="44"/>
      <c r="H13" s="44"/>
      <c r="I13" s="57"/>
      <c r="J13" s="57"/>
      <c r="K13" s="57"/>
      <c r="L13" s="57"/>
      <c r="M13" s="57"/>
      <c r="N13" s="57"/>
      <c r="O13" s="57"/>
    </row>
    <row r="14" spans="1:17" ht="13.5" hidden="1" thickBot="1">
      <c r="A14" s="313" t="s">
        <v>11</v>
      </c>
      <c r="B14" s="314"/>
      <c r="C14" s="58" t="s">
        <v>12</v>
      </c>
      <c r="D14" s="58" t="s">
        <v>13</v>
      </c>
      <c r="E14" s="58" t="s">
        <v>14</v>
      </c>
      <c r="F14" s="58" t="s">
        <v>15</v>
      </c>
      <c r="G14" s="59" t="s">
        <v>16</v>
      </c>
      <c r="H14" s="58" t="s">
        <v>17</v>
      </c>
      <c r="I14" s="58" t="s">
        <v>18</v>
      </c>
      <c r="J14" s="58" t="s">
        <v>19</v>
      </c>
      <c r="K14" s="58" t="s">
        <v>20</v>
      </c>
      <c r="L14" s="168" t="s">
        <v>28</v>
      </c>
      <c r="M14" s="58" t="s">
        <v>21</v>
      </c>
      <c r="N14" s="59" t="s">
        <v>22</v>
      </c>
      <c r="O14" s="45" t="s">
        <v>23</v>
      </c>
    </row>
    <row r="15" spans="1:17" ht="38.15" hidden="1" customHeight="1">
      <c r="A15" s="315" t="s">
        <v>188</v>
      </c>
      <c r="B15" s="316"/>
      <c r="C15" s="206"/>
      <c r="D15" s="206"/>
      <c r="E15" s="207">
        <v>86000</v>
      </c>
      <c r="F15" s="207">
        <v>86000</v>
      </c>
      <c r="G15" s="207">
        <v>86000</v>
      </c>
      <c r="H15" s="207">
        <v>86000</v>
      </c>
      <c r="I15" s="207">
        <v>86000</v>
      </c>
      <c r="J15" s="207">
        <v>86000</v>
      </c>
      <c r="K15" s="207">
        <v>86000</v>
      </c>
      <c r="L15" s="207">
        <v>86000</v>
      </c>
      <c r="M15" s="207">
        <v>86000</v>
      </c>
      <c r="N15" s="207">
        <v>86000</v>
      </c>
      <c r="O15" s="89">
        <f>SUM(C15:N15)</f>
        <v>860000</v>
      </c>
    </row>
    <row r="16" spans="1:17" ht="38.15" hidden="1" customHeight="1">
      <c r="A16" s="317" t="s">
        <v>24</v>
      </c>
      <c r="B16" s="318"/>
      <c r="C16" s="208"/>
      <c r="D16" s="208"/>
      <c r="E16" s="209">
        <v>8000</v>
      </c>
      <c r="F16" s="209">
        <v>8000</v>
      </c>
      <c r="G16" s="209">
        <v>8000</v>
      </c>
      <c r="H16" s="209">
        <v>8000</v>
      </c>
      <c r="I16" s="209">
        <v>8000</v>
      </c>
      <c r="J16" s="209">
        <v>8000</v>
      </c>
      <c r="K16" s="209">
        <v>8000</v>
      </c>
      <c r="L16" s="209">
        <v>8000</v>
      </c>
      <c r="M16" s="209">
        <v>8000</v>
      </c>
      <c r="N16" s="209">
        <v>8000</v>
      </c>
      <c r="O16" s="60">
        <f>SUM(C16:N16)</f>
        <v>80000</v>
      </c>
    </row>
    <row r="17" spans="1:16" hidden="1">
      <c r="A17" s="317" t="s">
        <v>25</v>
      </c>
      <c r="B17" s="323"/>
      <c r="C17" s="321" t="str">
        <f>IF($B$18="","",IF(AND($J$9&lt;=DATE(2024,4,30),$J$10&gt;=DATE(2024,4,1)),$P$10,""))</f>
        <v/>
      </c>
      <c r="D17" s="321" t="str">
        <f>IF($B$18="","",IF(AND($J$9&lt;=DATE(2024,5,31),$J$10&gt;=DATE(2024,5,1)),$P$10,""))</f>
        <v/>
      </c>
      <c r="E17" s="321">
        <f>IF($B$18="","",IF(AND($J$9&lt;=DATE(2024,6,30),$J$10&gt;=DATE(2024,6,1)),$P$10,""))</f>
        <v>8600</v>
      </c>
      <c r="F17" s="321">
        <f>IF($B$18="","",IF(AND($J$9&lt;=DATE(2024,7,31),$J$10&gt;=DATE(2024,7,1)),$P$10,""))</f>
        <v>8600</v>
      </c>
      <c r="G17" s="321">
        <f>IF($B$18="","",IF(AND($J$9&lt;=DATE(2024,8,31),$J$10&gt;=DATE(2024,8,1)),$P$10,""))</f>
        <v>8600</v>
      </c>
      <c r="H17" s="321">
        <f>IF($B$18="","",IF(AND($J$9&lt;=DATE(2024,9,30),$J$10&gt;=DATE(2024,9,1)),$P$10,""))</f>
        <v>8600</v>
      </c>
      <c r="I17" s="321">
        <f>IF($B$18="","",IF(AND($J$9&lt;=DATE(2024,10,31),$J$10&gt;=DATE(2024,10,1)),$P$10,""))</f>
        <v>8600</v>
      </c>
      <c r="J17" s="321">
        <f>IF($B$18="","",IF(AND($J$9&lt;=DATE(2024,11,30),$J$10&gt;=DATE(2024,11,1)),$P$10,""))</f>
        <v>8600</v>
      </c>
      <c r="K17" s="321">
        <f>IF($B$18="","",IF(AND($J$9&lt;=DATE(2024,12,31),$J$10&gt;=DATE(2024,12,1)),$P$10,""))</f>
        <v>8600</v>
      </c>
      <c r="L17" s="321">
        <f>IF($B$18="","",IF(AND($J$9&lt;=DATE(2025,1,31),$J$10&gt;=DATE(2025,1,1)),$P$10,""))</f>
        <v>8600</v>
      </c>
      <c r="M17" s="321">
        <f>IF($B$18="","",IF(AND($J$9&lt;=DATE(2025,2,28),$J$10&gt;=DATE(2025,2,1)),$P$10,""))</f>
        <v>8600</v>
      </c>
      <c r="N17" s="321">
        <f>IF($B$18="","",IF(AND($J$9&lt;=DATE(2025,3,31),$J$10&gt;=DATE(2025,3,1)),$P$10,""))</f>
        <v>8600</v>
      </c>
      <c r="O17" s="324">
        <f>B18</f>
        <v>86000</v>
      </c>
    </row>
    <row r="18" spans="1:16" ht="26.25" hidden="1" customHeight="1" thickBot="1">
      <c r="A18" s="61" t="s">
        <v>30</v>
      </c>
      <c r="B18" s="210">
        <v>86000</v>
      </c>
      <c r="C18" s="322"/>
      <c r="D18" s="322"/>
      <c r="E18" s="322"/>
      <c r="F18" s="322"/>
      <c r="G18" s="322"/>
      <c r="H18" s="322"/>
      <c r="I18" s="322"/>
      <c r="J18" s="322"/>
      <c r="K18" s="322"/>
      <c r="L18" s="322"/>
      <c r="M18" s="322"/>
      <c r="N18" s="322"/>
      <c r="O18" s="325"/>
    </row>
    <row r="19" spans="1:16" ht="40.5" hidden="1" customHeight="1" thickBot="1">
      <c r="A19" s="326" t="s">
        <v>50</v>
      </c>
      <c r="B19" s="327"/>
      <c r="C19" s="62">
        <f t="shared" ref="C19:O19" si="0">SUM(C15:C18)</f>
        <v>0</v>
      </c>
      <c r="D19" s="62">
        <f t="shared" si="0"/>
        <v>0</v>
      </c>
      <c r="E19" s="62">
        <f t="shared" si="0"/>
        <v>102600</v>
      </c>
      <c r="F19" s="62">
        <f t="shared" si="0"/>
        <v>102600</v>
      </c>
      <c r="G19" s="63">
        <f t="shared" si="0"/>
        <v>102600</v>
      </c>
      <c r="H19" s="62">
        <f t="shared" si="0"/>
        <v>102600</v>
      </c>
      <c r="I19" s="62">
        <f t="shared" si="0"/>
        <v>102600</v>
      </c>
      <c r="J19" s="62">
        <f t="shared" si="0"/>
        <v>102600</v>
      </c>
      <c r="K19" s="62">
        <f t="shared" si="0"/>
        <v>102600</v>
      </c>
      <c r="L19" s="62">
        <f t="shared" si="0"/>
        <v>102600</v>
      </c>
      <c r="M19" s="62">
        <f t="shared" si="0"/>
        <v>102600</v>
      </c>
      <c r="N19" s="63">
        <f t="shared" si="0"/>
        <v>102600</v>
      </c>
      <c r="O19" s="64">
        <f t="shared" si="0"/>
        <v>1026000</v>
      </c>
    </row>
    <row r="20" spans="1:16" ht="32.15" hidden="1" customHeight="1">
      <c r="A20" s="315" t="s">
        <v>51</v>
      </c>
      <c r="B20" s="316"/>
      <c r="C20" s="206"/>
      <c r="D20" s="206"/>
      <c r="E20" s="207">
        <v>20000</v>
      </c>
      <c r="F20" s="207">
        <v>20000</v>
      </c>
      <c r="G20" s="207">
        <v>20000</v>
      </c>
      <c r="H20" s="207">
        <v>20000</v>
      </c>
      <c r="I20" s="207">
        <v>20000</v>
      </c>
      <c r="J20" s="207">
        <v>20000</v>
      </c>
      <c r="K20" s="207">
        <v>20000</v>
      </c>
      <c r="L20" s="207">
        <v>20000</v>
      </c>
      <c r="M20" s="207">
        <v>20000</v>
      </c>
      <c r="N20" s="207">
        <v>20000</v>
      </c>
      <c r="O20" s="89">
        <f>SUM(C20:N20)</f>
        <v>200000</v>
      </c>
    </row>
    <row r="21" spans="1:16" ht="40.5" hidden="1" customHeight="1">
      <c r="A21" s="319" t="s">
        <v>52</v>
      </c>
      <c r="B21" s="320"/>
      <c r="C21" s="65">
        <f t="shared" ref="C21:N21" si="1">C19-C20</f>
        <v>0</v>
      </c>
      <c r="D21" s="65">
        <f t="shared" si="1"/>
        <v>0</v>
      </c>
      <c r="E21" s="65">
        <f t="shared" si="1"/>
        <v>82600</v>
      </c>
      <c r="F21" s="65">
        <f t="shared" si="1"/>
        <v>82600</v>
      </c>
      <c r="G21" s="66">
        <f t="shared" si="1"/>
        <v>82600</v>
      </c>
      <c r="H21" s="65">
        <f t="shared" si="1"/>
        <v>82600</v>
      </c>
      <c r="I21" s="65">
        <f t="shared" si="1"/>
        <v>82600</v>
      </c>
      <c r="J21" s="65">
        <f t="shared" si="1"/>
        <v>82600</v>
      </c>
      <c r="K21" s="65">
        <f t="shared" si="1"/>
        <v>82600</v>
      </c>
      <c r="L21" s="65">
        <f t="shared" si="1"/>
        <v>82600</v>
      </c>
      <c r="M21" s="65">
        <f t="shared" si="1"/>
        <v>82600</v>
      </c>
      <c r="N21" s="66">
        <f t="shared" si="1"/>
        <v>82600</v>
      </c>
      <c r="O21" s="95" t="s">
        <v>26</v>
      </c>
    </row>
    <row r="22" spans="1:16" ht="40.5" hidden="1" customHeight="1" thickBot="1">
      <c r="A22" s="328" t="s">
        <v>53</v>
      </c>
      <c r="B22" s="329"/>
      <c r="C22" s="67">
        <f t="shared" ref="C22:N22" si="2">IF(C21&lt;82000,C21,82000)</f>
        <v>0</v>
      </c>
      <c r="D22" s="67">
        <f t="shared" si="2"/>
        <v>0</v>
      </c>
      <c r="E22" s="67">
        <f t="shared" si="2"/>
        <v>82000</v>
      </c>
      <c r="F22" s="67">
        <f t="shared" si="2"/>
        <v>82000</v>
      </c>
      <c r="G22" s="68">
        <f t="shared" si="2"/>
        <v>82000</v>
      </c>
      <c r="H22" s="67">
        <f t="shared" si="2"/>
        <v>82000</v>
      </c>
      <c r="I22" s="67">
        <f t="shared" si="2"/>
        <v>82000</v>
      </c>
      <c r="J22" s="67">
        <f t="shared" si="2"/>
        <v>82000</v>
      </c>
      <c r="K22" s="67">
        <f t="shared" si="2"/>
        <v>82000</v>
      </c>
      <c r="L22" s="67">
        <f t="shared" si="2"/>
        <v>82000</v>
      </c>
      <c r="M22" s="67">
        <f t="shared" si="2"/>
        <v>82000</v>
      </c>
      <c r="N22" s="69">
        <f t="shared" si="2"/>
        <v>82000</v>
      </c>
      <c r="O22" s="90" t="s">
        <v>26</v>
      </c>
    </row>
    <row r="23" spans="1:16" ht="40.5" hidden="1" customHeight="1" thickTop="1" thickBot="1">
      <c r="A23" s="330" t="s">
        <v>27</v>
      </c>
      <c r="B23" s="331"/>
      <c r="C23" s="211">
        <f t="shared" ref="C23:N23" si="3">ROUNDDOWN(C22*7/8,-3)</f>
        <v>0</v>
      </c>
      <c r="D23" s="211">
        <f t="shared" si="3"/>
        <v>0</v>
      </c>
      <c r="E23" s="211">
        <f t="shared" si="3"/>
        <v>71000</v>
      </c>
      <c r="F23" s="211">
        <f t="shared" si="3"/>
        <v>71000</v>
      </c>
      <c r="G23" s="212">
        <f t="shared" si="3"/>
        <v>71000</v>
      </c>
      <c r="H23" s="211">
        <f t="shared" si="3"/>
        <v>71000</v>
      </c>
      <c r="I23" s="211">
        <f t="shared" si="3"/>
        <v>71000</v>
      </c>
      <c r="J23" s="211">
        <f t="shared" si="3"/>
        <v>71000</v>
      </c>
      <c r="K23" s="211">
        <f t="shared" si="3"/>
        <v>71000</v>
      </c>
      <c r="L23" s="211">
        <f t="shared" si="3"/>
        <v>71000</v>
      </c>
      <c r="M23" s="211">
        <f t="shared" si="3"/>
        <v>71000</v>
      </c>
      <c r="N23" s="212">
        <f t="shared" si="3"/>
        <v>71000</v>
      </c>
      <c r="O23" s="70">
        <f>SUM(C23:N23)</f>
        <v>710000</v>
      </c>
    </row>
    <row r="24" spans="1:16" ht="43" hidden="1" customHeight="1" thickBot="1">
      <c r="A24" s="71" t="s">
        <v>0</v>
      </c>
      <c r="B24" s="413"/>
      <c r="C24" s="413"/>
      <c r="D24" s="413"/>
      <c r="E24" s="413"/>
      <c r="F24" s="413"/>
      <c r="G24" s="413"/>
      <c r="H24" s="413"/>
      <c r="I24" s="413"/>
      <c r="J24" s="413"/>
      <c r="K24" s="413"/>
      <c r="L24" s="413"/>
      <c r="M24" s="413"/>
      <c r="N24" s="413"/>
      <c r="O24" s="414"/>
    </row>
    <row r="25" spans="1:16" ht="45.75" hidden="1" customHeight="1">
      <c r="A25" s="213" t="s">
        <v>47</v>
      </c>
      <c r="B25" s="214"/>
      <c r="C25" s="140"/>
      <c r="D25" s="140"/>
      <c r="E25" s="140"/>
      <c r="F25" s="140"/>
      <c r="G25" s="140"/>
      <c r="H25" s="140"/>
      <c r="I25" s="140"/>
      <c r="J25" s="140"/>
      <c r="K25" s="140"/>
      <c r="L25" s="140"/>
      <c r="M25" s="140"/>
      <c r="N25" s="140"/>
      <c r="O25" s="215"/>
    </row>
    <row r="26" spans="1:16" ht="133.5" customHeight="1">
      <c r="A26" s="219"/>
      <c r="B26" s="72"/>
      <c r="O26" s="40"/>
    </row>
    <row r="27" spans="1:16" ht="20.149999999999999" customHeight="1">
      <c r="O27" s="73"/>
    </row>
    <row r="28" spans="1:16" customFormat="1">
      <c r="A28" s="102"/>
      <c r="B28" s="102"/>
      <c r="C28" s="102"/>
      <c r="D28" s="102"/>
      <c r="E28" s="102"/>
      <c r="F28" s="102"/>
      <c r="G28" s="102"/>
      <c r="J28" s="103"/>
      <c r="K28" s="103"/>
      <c r="O28" s="103" t="s">
        <v>214</v>
      </c>
    </row>
    <row r="29" spans="1:16" customFormat="1" ht="19">
      <c r="A29" s="334" t="s">
        <v>74</v>
      </c>
      <c r="B29" s="334"/>
      <c r="C29" s="334"/>
      <c r="D29" s="334"/>
      <c r="E29" s="334"/>
      <c r="F29" s="334"/>
      <c r="G29" s="334"/>
      <c r="H29" s="334"/>
      <c r="I29" s="334"/>
      <c r="J29" s="334"/>
      <c r="K29" s="334"/>
      <c r="L29" s="334"/>
      <c r="M29" s="334"/>
      <c r="N29" s="334"/>
      <c r="O29" s="334"/>
    </row>
    <row r="30" spans="1:16" customFormat="1" ht="25.5" customHeight="1">
      <c r="A30" s="104"/>
      <c r="B30" s="102"/>
      <c r="C30" s="102"/>
      <c r="D30" s="102"/>
      <c r="E30" s="102"/>
      <c r="F30" s="102"/>
      <c r="G30" s="102"/>
      <c r="H30" s="103"/>
      <c r="I30" s="103"/>
      <c r="J30" s="492" t="s">
        <v>215</v>
      </c>
      <c r="K30" s="492"/>
      <c r="L30" s="565" t="str">
        <f>$C$7</f>
        <v>西新宿特別養護老人ホーム</v>
      </c>
      <c r="M30" s="565"/>
      <c r="N30" s="565"/>
      <c r="O30" s="565"/>
      <c r="P30" s="105"/>
    </row>
    <row r="31" spans="1:16" customFormat="1" ht="14.25" customHeight="1">
      <c r="B31" s="102"/>
      <c r="C31" s="102"/>
      <c r="D31" s="102"/>
      <c r="E31" s="106"/>
      <c r="F31" s="106"/>
      <c r="G31" s="107"/>
      <c r="H31" s="107"/>
      <c r="I31" s="107"/>
      <c r="J31" s="107"/>
      <c r="K31" s="107"/>
    </row>
    <row r="32" spans="1:16" customFormat="1" ht="18.75" customHeight="1">
      <c r="A32" s="337" t="s">
        <v>216</v>
      </c>
      <c r="B32" s="337"/>
      <c r="C32" s="337"/>
      <c r="D32" s="337"/>
      <c r="E32" s="337"/>
      <c r="F32" s="337"/>
      <c r="G32" s="337"/>
      <c r="H32" s="337"/>
      <c r="I32" s="337"/>
      <c r="J32" s="337"/>
      <c r="K32" s="337"/>
      <c r="L32" s="337"/>
      <c r="M32" s="337"/>
      <c r="N32" s="337"/>
      <c r="O32" s="337"/>
    </row>
    <row r="33" spans="1:15" customFormat="1" ht="12" customHeight="1" thickBot="1">
      <c r="A33" s="169"/>
      <c r="B33" s="169"/>
      <c r="C33" s="169"/>
      <c r="D33" s="169"/>
      <c r="E33" s="169"/>
      <c r="F33" s="169"/>
      <c r="G33" s="169"/>
      <c r="H33" s="169"/>
      <c r="I33" s="169"/>
      <c r="J33" s="169"/>
      <c r="K33" s="169"/>
    </row>
    <row r="34" spans="1:15" customFormat="1" ht="27" customHeight="1" thickBot="1">
      <c r="A34" s="338" t="s">
        <v>75</v>
      </c>
      <c r="B34" s="339"/>
      <c r="C34" s="342" t="s">
        <v>76</v>
      </c>
      <c r="D34" s="342"/>
      <c r="E34" s="561" t="s">
        <v>217</v>
      </c>
      <c r="F34" s="562"/>
      <c r="G34" s="562"/>
      <c r="H34" s="562"/>
      <c r="I34" s="563"/>
      <c r="J34" s="39"/>
      <c r="K34" s="39"/>
      <c r="N34" s="109" t="s">
        <v>3</v>
      </c>
      <c r="O34" s="110" t="s">
        <v>29</v>
      </c>
    </row>
    <row r="35" spans="1:15" customFormat="1" ht="27" customHeight="1" thickBot="1">
      <c r="A35" s="340"/>
      <c r="B35" s="341"/>
      <c r="C35" s="344" t="s">
        <v>77</v>
      </c>
      <c r="D35" s="344"/>
      <c r="E35" s="572" t="s">
        <v>222</v>
      </c>
      <c r="F35" s="573"/>
      <c r="G35" s="573"/>
      <c r="H35" s="573"/>
      <c r="I35" s="573"/>
      <c r="J35" s="39"/>
      <c r="K35" s="39"/>
      <c r="N35" s="260">
        <f>N5</f>
        <v>1</v>
      </c>
      <c r="O35" s="111">
        <f>O5</f>
        <v>0</v>
      </c>
    </row>
    <row r="36" spans="1:15" customFormat="1" ht="14.25" customHeight="1">
      <c r="A36" s="112"/>
      <c r="B36" s="112"/>
      <c r="C36" s="102"/>
      <c r="D36" s="102"/>
      <c r="E36" s="102"/>
      <c r="F36" s="102"/>
      <c r="G36" s="102"/>
      <c r="H36" s="102"/>
      <c r="I36" s="102"/>
      <c r="J36" s="146"/>
      <c r="K36" s="147"/>
    </row>
    <row r="37" spans="1:15" customFormat="1" ht="14.5" thickBot="1">
      <c r="A37" s="113" t="s">
        <v>78</v>
      </c>
      <c r="B37" s="102"/>
      <c r="C37" s="102"/>
      <c r="D37" s="102"/>
      <c r="E37" s="114"/>
      <c r="F37" s="114"/>
      <c r="G37" s="114"/>
      <c r="H37" s="115"/>
      <c r="I37" s="115"/>
      <c r="J37" s="115"/>
      <c r="K37" s="115"/>
      <c r="L37" s="115"/>
      <c r="M37" s="115"/>
      <c r="O37" s="261" t="str">
        <f>J7</f>
        <v>東京都渋谷区代々木〇ー♢ー△　ABCマンション３０１号室</v>
      </c>
    </row>
    <row r="38" spans="1:15" customFormat="1" ht="36.5" thickBot="1">
      <c r="A38" s="116" t="s">
        <v>79</v>
      </c>
      <c r="B38" s="345" t="s">
        <v>11</v>
      </c>
      <c r="C38" s="346"/>
      <c r="D38" s="347" t="s">
        <v>101</v>
      </c>
      <c r="E38" s="348"/>
      <c r="F38" s="117" t="s">
        <v>80</v>
      </c>
      <c r="G38" s="118" t="s">
        <v>81</v>
      </c>
      <c r="H38" s="345" t="s">
        <v>82</v>
      </c>
      <c r="I38" s="349"/>
      <c r="J38" s="349"/>
      <c r="K38" s="349"/>
      <c r="L38" s="349"/>
      <c r="M38" s="349"/>
      <c r="N38" s="349"/>
      <c r="O38" s="350"/>
    </row>
    <row r="39" spans="1:15" customFormat="1" ht="38.25" customHeight="1" thickTop="1" thickBot="1">
      <c r="A39" s="262">
        <v>45797</v>
      </c>
      <c r="B39" s="351" t="s">
        <v>83</v>
      </c>
      <c r="C39" s="352"/>
      <c r="D39" s="353">
        <f>B18</f>
        <v>86000</v>
      </c>
      <c r="E39" s="354"/>
      <c r="F39" s="119">
        <f>G39-D39</f>
        <v>190000</v>
      </c>
      <c r="G39" s="263">
        <v>276000</v>
      </c>
      <c r="H39" s="559" t="s">
        <v>219</v>
      </c>
      <c r="I39" s="560"/>
      <c r="J39" s="560"/>
      <c r="K39" s="560"/>
      <c r="L39" s="560"/>
      <c r="M39" s="560"/>
      <c r="N39" s="560"/>
      <c r="O39" s="560"/>
    </row>
    <row r="40" spans="1:15" customFormat="1" ht="9.75" customHeight="1">
      <c r="A40" s="120"/>
      <c r="B40" s="121"/>
      <c r="C40" s="121"/>
      <c r="D40" s="122"/>
      <c r="E40" s="122"/>
      <c r="F40" s="361"/>
      <c r="G40" s="361"/>
      <c r="H40" s="362"/>
      <c r="I40" s="362"/>
      <c r="J40" s="362"/>
      <c r="K40" s="362"/>
    </row>
    <row r="41" spans="1:15" customFormat="1" ht="14.5" thickBot="1">
      <c r="A41" s="113" t="s">
        <v>84</v>
      </c>
      <c r="B41" s="102"/>
      <c r="C41" s="102"/>
      <c r="D41" s="102"/>
      <c r="E41" s="102"/>
      <c r="F41" s="102"/>
      <c r="G41" s="102"/>
      <c r="H41" s="102"/>
      <c r="I41" s="102"/>
      <c r="J41" s="102"/>
      <c r="K41" s="102"/>
    </row>
    <row r="42" spans="1:15" customFormat="1" ht="18.75" customHeight="1">
      <c r="A42" s="363" t="s">
        <v>79</v>
      </c>
      <c r="B42" s="365" t="s">
        <v>85</v>
      </c>
      <c r="C42" s="367" t="s">
        <v>86</v>
      </c>
      <c r="D42" s="368"/>
      <c r="E42" s="369" t="s">
        <v>87</v>
      </c>
      <c r="F42" s="371" t="s">
        <v>80</v>
      </c>
      <c r="G42" s="365" t="s">
        <v>81</v>
      </c>
      <c r="H42" s="373" t="s">
        <v>82</v>
      </c>
      <c r="I42" s="374"/>
      <c r="J42" s="374"/>
      <c r="K42" s="374"/>
      <c r="L42" s="374"/>
      <c r="M42" s="374"/>
      <c r="N42" s="374"/>
      <c r="O42" s="375"/>
    </row>
    <row r="43" spans="1:15" customFormat="1" ht="24.5" thickBot="1">
      <c r="A43" s="364"/>
      <c r="B43" s="366"/>
      <c r="C43" s="170" t="s">
        <v>88</v>
      </c>
      <c r="D43" s="170" t="s">
        <v>89</v>
      </c>
      <c r="E43" s="370"/>
      <c r="F43" s="372"/>
      <c r="G43" s="366"/>
      <c r="H43" s="376"/>
      <c r="I43" s="377"/>
      <c r="J43" s="377"/>
      <c r="K43" s="377"/>
      <c r="L43" s="377"/>
      <c r="M43" s="377"/>
      <c r="N43" s="377"/>
      <c r="O43" s="378"/>
    </row>
    <row r="44" spans="1:15" customFormat="1" ht="33.75" customHeight="1" thickTop="1">
      <c r="A44" s="264"/>
      <c r="B44" s="138">
        <v>4</v>
      </c>
      <c r="C44" s="124">
        <f>C15</f>
        <v>0</v>
      </c>
      <c r="D44" s="124">
        <f>C16</f>
        <v>0</v>
      </c>
      <c r="E44" s="125">
        <f>SUM(C44:D44)</f>
        <v>0</v>
      </c>
      <c r="F44" s="126">
        <f>G44-E44</f>
        <v>0</v>
      </c>
      <c r="G44" s="265"/>
      <c r="H44" s="553"/>
      <c r="I44" s="554"/>
      <c r="J44" s="554"/>
      <c r="K44" s="554"/>
      <c r="L44" s="554"/>
      <c r="M44" s="554"/>
      <c r="N44" s="554"/>
      <c r="O44" s="555"/>
    </row>
    <row r="45" spans="1:15" customFormat="1" ht="33.75" customHeight="1">
      <c r="A45" s="266"/>
      <c r="B45" s="138">
        <v>5</v>
      </c>
      <c r="C45" s="124">
        <f>D15</f>
        <v>0</v>
      </c>
      <c r="D45" s="124">
        <f>D16</f>
        <v>0</v>
      </c>
      <c r="E45" s="125">
        <f t="shared" ref="E45:E55" si="4">SUM(C45:D45)</f>
        <v>0</v>
      </c>
      <c r="F45" s="126">
        <f t="shared" ref="F45:F55" si="5">G45-E45</f>
        <v>0</v>
      </c>
      <c r="G45" s="265"/>
      <c r="H45" s="547"/>
      <c r="I45" s="548"/>
      <c r="J45" s="548"/>
      <c r="K45" s="548"/>
      <c r="L45" s="548"/>
      <c r="M45" s="548"/>
      <c r="N45" s="548"/>
      <c r="O45" s="549"/>
    </row>
    <row r="46" spans="1:15" customFormat="1" ht="33.75" customHeight="1">
      <c r="A46" s="267">
        <v>45797</v>
      </c>
      <c r="B46" s="138">
        <v>6</v>
      </c>
      <c r="C46" s="124">
        <f>E15</f>
        <v>86000</v>
      </c>
      <c r="D46" s="124">
        <f>E16</f>
        <v>8000</v>
      </c>
      <c r="E46" s="125">
        <f t="shared" si="4"/>
        <v>94000</v>
      </c>
      <c r="F46" s="126">
        <f t="shared" si="5"/>
        <v>182000</v>
      </c>
      <c r="G46" s="268">
        <v>276000</v>
      </c>
      <c r="H46" s="556" t="s">
        <v>219</v>
      </c>
      <c r="I46" s="557"/>
      <c r="J46" s="557"/>
      <c r="K46" s="557"/>
      <c r="L46" s="557"/>
      <c r="M46" s="557"/>
      <c r="N46" s="557"/>
      <c r="O46" s="558"/>
    </row>
    <row r="47" spans="1:15" customFormat="1" ht="33.75" customHeight="1">
      <c r="A47" s="267">
        <v>45828</v>
      </c>
      <c r="B47" s="138">
        <v>7</v>
      </c>
      <c r="C47" s="124">
        <f>F15</f>
        <v>86000</v>
      </c>
      <c r="D47" s="124">
        <f>F16</f>
        <v>8000</v>
      </c>
      <c r="E47" s="125">
        <f t="shared" si="4"/>
        <v>94000</v>
      </c>
      <c r="F47" s="126">
        <f t="shared" si="5"/>
        <v>330</v>
      </c>
      <c r="G47" s="268">
        <v>94330</v>
      </c>
      <c r="H47" s="556" t="s">
        <v>220</v>
      </c>
      <c r="I47" s="557"/>
      <c r="J47" s="557"/>
      <c r="K47" s="557"/>
      <c r="L47" s="557"/>
      <c r="M47" s="557"/>
      <c r="N47" s="557"/>
      <c r="O47" s="558"/>
    </row>
    <row r="48" spans="1:15" customFormat="1" ht="33.75" customHeight="1">
      <c r="A48" s="271">
        <v>45858</v>
      </c>
      <c r="B48" s="138">
        <v>8</v>
      </c>
      <c r="C48" s="124">
        <f>G15</f>
        <v>86000</v>
      </c>
      <c r="D48" s="124">
        <f>G16</f>
        <v>8000</v>
      </c>
      <c r="E48" s="125">
        <f t="shared" si="4"/>
        <v>94000</v>
      </c>
      <c r="F48" s="126">
        <f t="shared" si="5"/>
        <v>660</v>
      </c>
      <c r="G48" s="272">
        <v>94660</v>
      </c>
      <c r="H48" s="569" t="s">
        <v>223</v>
      </c>
      <c r="I48" s="570"/>
      <c r="J48" s="570"/>
      <c r="K48" s="570"/>
      <c r="L48" s="570"/>
      <c r="M48" s="570"/>
      <c r="N48" s="570"/>
      <c r="O48" s="571"/>
    </row>
    <row r="49" spans="1:15" customFormat="1" ht="33.75" customHeight="1">
      <c r="A49" s="271">
        <v>45889</v>
      </c>
      <c r="B49" s="138">
        <v>9</v>
      </c>
      <c r="C49" s="127">
        <f>H15</f>
        <v>86000</v>
      </c>
      <c r="D49" s="127">
        <f>H16</f>
        <v>8000</v>
      </c>
      <c r="E49" s="125">
        <f t="shared" si="4"/>
        <v>94000</v>
      </c>
      <c r="F49" s="126">
        <f t="shared" si="5"/>
        <v>660</v>
      </c>
      <c r="G49" s="272">
        <v>94660</v>
      </c>
      <c r="H49" s="566" t="s">
        <v>224</v>
      </c>
      <c r="I49" s="567"/>
      <c r="J49" s="567"/>
      <c r="K49" s="567"/>
      <c r="L49" s="567"/>
      <c r="M49" s="567"/>
      <c r="N49" s="567"/>
      <c r="O49" s="568"/>
    </row>
    <row r="50" spans="1:15" customFormat="1" ht="33.75" customHeight="1">
      <c r="A50" s="271">
        <v>45920</v>
      </c>
      <c r="B50" s="138">
        <v>10</v>
      </c>
      <c r="C50" s="127">
        <f>I15</f>
        <v>86000</v>
      </c>
      <c r="D50" s="127">
        <f>I16</f>
        <v>8000</v>
      </c>
      <c r="E50" s="125">
        <f t="shared" si="4"/>
        <v>94000</v>
      </c>
      <c r="F50" s="126">
        <f t="shared" si="5"/>
        <v>660</v>
      </c>
      <c r="G50" s="272">
        <v>94660</v>
      </c>
      <c r="H50" s="566" t="s">
        <v>224</v>
      </c>
      <c r="I50" s="567"/>
      <c r="J50" s="567"/>
      <c r="K50" s="567"/>
      <c r="L50" s="567"/>
      <c r="M50" s="567"/>
      <c r="N50" s="567"/>
      <c r="O50" s="568"/>
    </row>
    <row r="51" spans="1:15" customFormat="1" ht="33.75" customHeight="1">
      <c r="A51" s="271">
        <v>45951</v>
      </c>
      <c r="B51" s="138">
        <v>11</v>
      </c>
      <c r="C51" s="127">
        <f>J15</f>
        <v>86000</v>
      </c>
      <c r="D51" s="127">
        <f>J16</f>
        <v>8000</v>
      </c>
      <c r="E51" s="125">
        <f t="shared" si="4"/>
        <v>94000</v>
      </c>
      <c r="F51" s="126">
        <f t="shared" si="5"/>
        <v>660</v>
      </c>
      <c r="G51" s="272">
        <v>94660</v>
      </c>
      <c r="H51" s="566" t="s">
        <v>224</v>
      </c>
      <c r="I51" s="567"/>
      <c r="J51" s="567"/>
      <c r="K51" s="567"/>
      <c r="L51" s="567"/>
      <c r="M51" s="567"/>
      <c r="N51" s="567"/>
      <c r="O51" s="568"/>
    </row>
    <row r="52" spans="1:15" customFormat="1" ht="33.75" customHeight="1">
      <c r="A52" s="266"/>
      <c r="B52" s="138">
        <v>12</v>
      </c>
      <c r="C52" s="127">
        <f>K15</f>
        <v>86000</v>
      </c>
      <c r="D52" s="127">
        <f>K16</f>
        <v>8000</v>
      </c>
      <c r="E52" s="125">
        <f t="shared" si="4"/>
        <v>94000</v>
      </c>
      <c r="F52" s="126">
        <f t="shared" si="5"/>
        <v>-94000</v>
      </c>
      <c r="G52" s="265"/>
      <c r="H52" s="547"/>
      <c r="I52" s="548"/>
      <c r="J52" s="548"/>
      <c r="K52" s="548"/>
      <c r="L52" s="548"/>
      <c r="M52" s="548"/>
      <c r="N52" s="548"/>
      <c r="O52" s="549"/>
    </row>
    <row r="53" spans="1:15" customFormat="1" ht="33.75" customHeight="1">
      <c r="A53" s="266"/>
      <c r="B53" s="138">
        <v>1</v>
      </c>
      <c r="C53" s="127">
        <f>L15</f>
        <v>86000</v>
      </c>
      <c r="D53" s="127">
        <f>L16</f>
        <v>8000</v>
      </c>
      <c r="E53" s="125">
        <f t="shared" si="4"/>
        <v>94000</v>
      </c>
      <c r="F53" s="126">
        <f t="shared" si="5"/>
        <v>-94000</v>
      </c>
      <c r="G53" s="265"/>
      <c r="H53" s="547"/>
      <c r="I53" s="548"/>
      <c r="J53" s="548"/>
      <c r="K53" s="548"/>
      <c r="L53" s="548"/>
      <c r="M53" s="548"/>
      <c r="N53" s="548"/>
      <c r="O53" s="549"/>
    </row>
    <row r="54" spans="1:15" customFormat="1" ht="33.75" customHeight="1">
      <c r="A54" s="266"/>
      <c r="B54" s="138">
        <v>2</v>
      </c>
      <c r="C54" s="127">
        <f>M15</f>
        <v>86000</v>
      </c>
      <c r="D54" s="127">
        <f>M16</f>
        <v>8000</v>
      </c>
      <c r="E54" s="125">
        <f t="shared" si="4"/>
        <v>94000</v>
      </c>
      <c r="F54" s="126">
        <f t="shared" si="5"/>
        <v>-94000</v>
      </c>
      <c r="G54" s="265"/>
      <c r="H54" s="547"/>
      <c r="I54" s="548"/>
      <c r="J54" s="548"/>
      <c r="K54" s="548"/>
      <c r="L54" s="548"/>
      <c r="M54" s="548"/>
      <c r="N54" s="548"/>
      <c r="O54" s="549"/>
    </row>
    <row r="55" spans="1:15" customFormat="1" ht="33.75" customHeight="1" thickBot="1">
      <c r="A55" s="269"/>
      <c r="B55" s="139">
        <v>3</v>
      </c>
      <c r="C55" s="135">
        <f>N15</f>
        <v>86000</v>
      </c>
      <c r="D55" s="135">
        <f>N16</f>
        <v>8000</v>
      </c>
      <c r="E55" s="128">
        <f t="shared" si="4"/>
        <v>94000</v>
      </c>
      <c r="F55" s="136">
        <f t="shared" si="5"/>
        <v>-94000</v>
      </c>
      <c r="G55" s="270"/>
      <c r="H55" s="550"/>
      <c r="I55" s="551"/>
      <c r="J55" s="551"/>
      <c r="K55" s="551"/>
      <c r="L55" s="551"/>
      <c r="M55" s="551"/>
      <c r="N55" s="551"/>
      <c r="O55" s="552"/>
    </row>
    <row r="56" spans="1:15" customFormat="1" ht="33" customHeight="1">
      <c r="A56" s="129" t="s">
        <v>90</v>
      </c>
      <c r="C56" s="102"/>
      <c r="D56" s="102"/>
      <c r="E56" s="102"/>
      <c r="F56" s="102"/>
      <c r="G56" s="102"/>
      <c r="H56" s="102"/>
      <c r="I56" s="102"/>
      <c r="J56" s="102"/>
      <c r="K56" s="102"/>
    </row>
    <row r="57" spans="1:15" customFormat="1" ht="30.75" customHeight="1">
      <c r="A57" s="382" t="s">
        <v>91</v>
      </c>
      <c r="B57" s="382"/>
      <c r="C57" s="383" t="s">
        <v>95</v>
      </c>
      <c r="D57" s="383"/>
      <c r="E57" s="383"/>
      <c r="F57" s="383"/>
      <c r="G57" s="383"/>
      <c r="H57" s="383"/>
      <c r="I57" s="383"/>
      <c r="J57" s="383"/>
      <c r="K57" s="383"/>
      <c r="L57" s="130"/>
    </row>
    <row r="58" spans="1:15" customFormat="1" ht="30" customHeight="1">
      <c r="A58" s="131"/>
      <c r="B58" s="171" t="s">
        <v>92</v>
      </c>
      <c r="C58" s="546" t="s">
        <v>93</v>
      </c>
      <c r="D58" s="546"/>
      <c r="E58" s="546"/>
      <c r="F58" s="546"/>
      <c r="G58" s="546"/>
      <c r="H58" s="546"/>
      <c r="I58" s="546"/>
      <c r="J58" s="546"/>
      <c r="K58" s="546"/>
      <c r="L58" s="172"/>
      <c r="O58" s="134" t="s">
        <v>167</v>
      </c>
    </row>
    <row r="60" spans="1:15" customFormat="1">
      <c r="B60" s="171"/>
    </row>
    <row r="61" spans="1:15" customFormat="1">
      <c r="A61" s="102"/>
      <c r="K61" s="39"/>
    </row>
  </sheetData>
  <sheetProtection sheet="1" objects="1" scenarios="1"/>
  <mergeCells count="79">
    <mergeCell ref="A3:E3"/>
    <mergeCell ref="K3:O3"/>
    <mergeCell ref="A5:H5"/>
    <mergeCell ref="I5:L5"/>
    <mergeCell ref="C7:F7"/>
    <mergeCell ref="H7:I7"/>
    <mergeCell ref="J7:O7"/>
    <mergeCell ref="C8:D8"/>
    <mergeCell ref="H8:I8"/>
    <mergeCell ref="J8:L8"/>
    <mergeCell ref="M8:O8"/>
    <mergeCell ref="C9:D9"/>
    <mergeCell ref="H9:H10"/>
    <mergeCell ref="J9:L9"/>
    <mergeCell ref="M9:O10"/>
    <mergeCell ref="J10:L10"/>
    <mergeCell ref="D11:E11"/>
    <mergeCell ref="K11:O11"/>
    <mergeCell ref="A14:B14"/>
    <mergeCell ref="A15:B15"/>
    <mergeCell ref="A16:B16"/>
    <mergeCell ref="A21:B21"/>
    <mergeCell ref="G17:G18"/>
    <mergeCell ref="H17:H18"/>
    <mergeCell ref="I17:I18"/>
    <mergeCell ref="J17:J18"/>
    <mergeCell ref="A17:B17"/>
    <mergeCell ref="C17:C18"/>
    <mergeCell ref="D17:D18"/>
    <mergeCell ref="E17:E18"/>
    <mergeCell ref="F17:F18"/>
    <mergeCell ref="M17:M18"/>
    <mergeCell ref="N17:N18"/>
    <mergeCell ref="O17:O18"/>
    <mergeCell ref="A19:B19"/>
    <mergeCell ref="A20:B20"/>
    <mergeCell ref="K17:K18"/>
    <mergeCell ref="L17:L18"/>
    <mergeCell ref="A22:B22"/>
    <mergeCell ref="A23:B23"/>
    <mergeCell ref="B24:O24"/>
    <mergeCell ref="A29:O29"/>
    <mergeCell ref="J30:K30"/>
    <mergeCell ref="L30:O30"/>
    <mergeCell ref="A32:O32"/>
    <mergeCell ref="A34:B35"/>
    <mergeCell ref="C34:D34"/>
    <mergeCell ref="E34:I34"/>
    <mergeCell ref="C35:D35"/>
    <mergeCell ref="E35:I35"/>
    <mergeCell ref="B38:C38"/>
    <mergeCell ref="D38:E38"/>
    <mergeCell ref="H38:O38"/>
    <mergeCell ref="B39:C39"/>
    <mergeCell ref="D39:E39"/>
    <mergeCell ref="H39:O39"/>
    <mergeCell ref="H49:O49"/>
    <mergeCell ref="F40:K40"/>
    <mergeCell ref="A42:A43"/>
    <mergeCell ref="B42:B43"/>
    <mergeCell ref="C42:D42"/>
    <mergeCell ref="E42:E43"/>
    <mergeCell ref="F42:F43"/>
    <mergeCell ref="G42:G43"/>
    <mergeCell ref="H42:O43"/>
    <mergeCell ref="H44:O44"/>
    <mergeCell ref="H45:O45"/>
    <mergeCell ref="H46:O46"/>
    <mergeCell ref="H47:O47"/>
    <mergeCell ref="H48:O48"/>
    <mergeCell ref="A57:B57"/>
    <mergeCell ref="C57:K57"/>
    <mergeCell ref="C58:K58"/>
    <mergeCell ref="H50:O50"/>
    <mergeCell ref="H51:O51"/>
    <mergeCell ref="H52:O52"/>
    <mergeCell ref="H53:O53"/>
    <mergeCell ref="H54:O54"/>
    <mergeCell ref="H55:O55"/>
  </mergeCells>
  <phoneticPr fontId="7"/>
  <dataValidations count="10">
    <dataValidation type="date" errorStyle="warning" allowBlank="1" showInputMessage="1" showErrorMessage="1" errorTitle="年月日再確認" error="本年度経費支払日以外の年月日が入っていませんか？_x000a_（例）2020/1/31_x000a_※礼金に関しては、その限りではありません。" sqref="A39" xr:uid="{AD56AAD8-AE2B-4FEE-B3DD-7DE32DDCC185}">
      <formula1>44287</formula1>
      <formula2>45016</formula2>
    </dataValidation>
    <dataValidation type="date" errorStyle="warning" allowBlank="1" showInputMessage="1" showErrorMessage="1" errorTitle="年月日誤り" error="令和3年度内の日付を入力してください。" promptTitle="西暦で入力してください。" prompt="例：○○○○/○/○_x000a_年月日の区切りには / （スラッシュ）を使用してください。" sqref="J9:J10" xr:uid="{F8D5D037-0BB4-40E9-9815-B2D66DD2CCEA}">
      <formula1>44287</formula1>
      <formula2>44651</formula2>
    </dataValidation>
    <dataValidation allowBlank="1" showErrorMessage="1" sqref="N5" xr:uid="{9A06E714-89FF-477B-ABFC-AF93C432865A}"/>
    <dataValidation type="custom" showInputMessage="1" showErrorMessage="1" errorTitle="このセルは入力できません" error="このセルは自動計算されるため、入力できません。" sqref="F44:F55" xr:uid="{0ADDB4FE-ABC1-450E-B1CC-CE5F1299CD96}">
      <formula1>G44-E44</formula1>
    </dataValidation>
    <dataValidation allowBlank="1" showInputMessage="1" showErrorMessage="1" prompt="建物名 部屋番号まで入力してください。" sqref="J7:O7" xr:uid="{BCE7ADEB-4E60-4891-8499-2AE83DE8EB5C}"/>
    <dataValidation allowBlank="1" showInputMessage="1" showErrorMessage="1" prompt="1から20の数字を入力してください。" sqref="N35" xr:uid="{8798CF71-E554-4208-BBE2-268D74C0DF1B}"/>
    <dataValidation type="list" allowBlank="1" showInputMessage="1" showErrorMessage="1" sqref="I5" xr:uid="{04CC0965-DCC2-4771-AB0B-34A9EBC63E2A}">
      <formula1>"事業計画書（宿舎別）,交付申請書（宿舎別）,実績報告書（宿舎別）"</formula1>
    </dataValidation>
    <dataValidation allowBlank="1" showInputMessage="1" showErrorMessage="1" promptTitle="直接入力不可" prompt="クリーム色の網掛け部分は直接入力しないでください。" sqref="D11:E11" xr:uid="{05597E9B-6DB0-4FDA-8FFF-5E6BABB6CDAB}"/>
    <dataValidation type="custom" allowBlank="1" showInputMessage="1" showErrorMessage="1" sqref="F39" xr:uid="{AF427F58-BD57-4662-AE24-100E052CA5CF}">
      <formula1>G39-D39</formula1>
    </dataValidation>
    <dataValidation type="date" errorStyle="warning" allowBlank="1" showInputMessage="1" showErrorMessage="1" errorTitle="年月日再確認" error="本年度経費支払日以外の年月日が入っていませんか？_x000a_（例）2020/1/31_x000a_※礼金に関しては、その限りではありません。" sqref="A40" xr:uid="{3D5723A1-829B-47CE-AE72-A06EF7F235A0}">
      <formula1>44621</formula1>
      <formula2>45016</formula2>
    </dataValidation>
  </dataValidations>
  <printOptions horizontalCentered="1"/>
  <pageMargins left="0.70866141732283472" right="0.70866141732283472" top="0.74803149606299213" bottom="0.74803149606299213" header="0.31496062992125984" footer="0.31496062992125984"/>
  <pageSetup paperSize="9" scale="50" orientation="portrait" r:id="rId1"/>
  <headerFooter scaleWithDoc="0" alignWithMargins="0"/>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0017B-2B68-4068-B1D4-517C0D586613}">
  <sheetPr>
    <tabColor theme="9" tint="0.39997558519241921"/>
    <pageSetUpPr fitToPage="1"/>
  </sheetPr>
  <dimension ref="A1:Q61"/>
  <sheetViews>
    <sheetView showGridLines="0" view="pageBreakPreview" topLeftCell="A26" zoomScaleNormal="100" zoomScaleSheetLayoutView="100" workbookViewId="0">
      <selection activeCell="I10" sqref="I10"/>
    </sheetView>
  </sheetViews>
  <sheetFormatPr defaultColWidth="9" defaultRowHeight="13"/>
  <cols>
    <col min="1" max="1" width="11.1796875" style="39" customWidth="1"/>
    <col min="2" max="2" width="13.6328125" style="39" customWidth="1"/>
    <col min="3" max="15" width="11.6328125" style="39" customWidth="1"/>
    <col min="16" max="16" width="9" style="39" hidden="1" customWidth="1"/>
    <col min="17" max="17" width="9" style="39"/>
    <col min="18" max="18" width="10.453125" style="39" bestFit="1" customWidth="1"/>
    <col min="19" max="16384" width="9" style="39"/>
  </cols>
  <sheetData>
    <row r="1" spans="1:17" ht="34.5" hidden="1" customHeight="1"/>
    <row r="2" spans="1:17" hidden="1">
      <c r="O2" s="40" t="str">
        <f>IF(I5="事業計画書（宿舎別）","ア・様式1-3",IF(I5="交付申請書（宿舎別）","ア・第1号-3様式","ア・第4号-3様式"))</f>
        <v>ア・様式1-3</v>
      </c>
    </row>
    <row r="3" spans="1:17" ht="20.25" hidden="1" customHeight="1" thickBot="1">
      <c r="A3" s="273" t="s">
        <v>2</v>
      </c>
      <c r="B3" s="273"/>
      <c r="C3" s="273"/>
      <c r="D3" s="273"/>
      <c r="E3" s="273"/>
      <c r="K3" s="274"/>
      <c r="L3" s="274"/>
      <c r="M3" s="274"/>
      <c r="N3" s="274"/>
      <c r="O3" s="274"/>
      <c r="P3" s="41"/>
      <c r="Q3" s="41"/>
    </row>
    <row r="4" spans="1:17" ht="19.5" hidden="1" customHeight="1" thickBot="1">
      <c r="A4" s="42"/>
      <c r="B4" s="42"/>
      <c r="C4" s="43"/>
      <c r="M4" s="44"/>
      <c r="N4" s="45" t="s">
        <v>3</v>
      </c>
      <c r="O4" s="46" t="s">
        <v>29</v>
      </c>
    </row>
    <row r="5" spans="1:17" ht="39.65" hidden="1" customHeight="1" thickBot="1">
      <c r="A5" s="275" t="s">
        <v>213</v>
      </c>
      <c r="B5" s="275"/>
      <c r="C5" s="275"/>
      <c r="D5" s="275"/>
      <c r="E5" s="275"/>
      <c r="F5" s="275"/>
      <c r="G5" s="275"/>
      <c r="H5" s="275"/>
      <c r="I5" s="435" t="s">
        <v>96</v>
      </c>
      <c r="J5" s="435"/>
      <c r="K5" s="435"/>
      <c r="L5" s="435"/>
      <c r="M5" s="47"/>
      <c r="N5" s="202">
        <v>1</v>
      </c>
      <c r="O5" s="203"/>
    </row>
    <row r="6" spans="1:17" ht="13.5" hidden="1" customHeight="1" thickBot="1">
      <c r="A6" s="167"/>
      <c r="B6" s="167"/>
      <c r="C6" s="167"/>
      <c r="D6" s="167"/>
      <c r="E6" s="167"/>
      <c r="F6" s="167"/>
      <c r="G6" s="167"/>
      <c r="H6" s="167"/>
      <c r="I6" s="99"/>
      <c r="J6" s="99"/>
      <c r="K6" s="99"/>
      <c r="L6" s="99"/>
      <c r="M6" s="47"/>
      <c r="N6" s="48"/>
    </row>
    <row r="7" spans="1:17" ht="35.15" hidden="1" customHeight="1" thickBot="1">
      <c r="A7" s="101"/>
      <c r="B7" s="204" t="s">
        <v>155</v>
      </c>
      <c r="C7" s="436" t="s">
        <v>156</v>
      </c>
      <c r="D7" s="436"/>
      <c r="E7" s="436"/>
      <c r="F7" s="437"/>
      <c r="G7" s="167"/>
      <c r="H7" s="277" t="s">
        <v>49</v>
      </c>
      <c r="I7" s="278"/>
      <c r="J7" s="467" t="s">
        <v>157</v>
      </c>
      <c r="K7" s="468"/>
      <c r="L7" s="468"/>
      <c r="M7" s="468"/>
      <c r="N7" s="468"/>
      <c r="O7" s="469"/>
    </row>
    <row r="8" spans="1:17" ht="35.15" hidden="1" customHeight="1" thickBot="1">
      <c r="B8" s="143"/>
      <c r="C8" s="308" t="s">
        <v>158</v>
      </c>
      <c r="D8" s="309"/>
      <c r="E8" s="205">
        <v>3.5</v>
      </c>
      <c r="F8" s="49" t="s">
        <v>48</v>
      </c>
      <c r="G8" s="167"/>
      <c r="H8" s="285" t="s">
        <v>4</v>
      </c>
      <c r="I8" s="286"/>
      <c r="J8" s="417" t="s">
        <v>159</v>
      </c>
      <c r="K8" s="418"/>
      <c r="L8" s="419"/>
      <c r="M8" s="290" t="s">
        <v>31</v>
      </c>
      <c r="N8" s="291"/>
      <c r="O8" s="292"/>
    </row>
    <row r="9" spans="1:17" ht="35.15" hidden="1" customHeight="1">
      <c r="C9" s="293"/>
      <c r="D9" s="293"/>
      <c r="E9" s="140"/>
      <c r="F9" s="141"/>
      <c r="G9" s="167"/>
      <c r="H9" s="294" t="s">
        <v>5</v>
      </c>
      <c r="I9" s="50" t="s">
        <v>6</v>
      </c>
      <c r="J9" s="423">
        <v>45444</v>
      </c>
      <c r="K9" s="424"/>
      <c r="L9" s="425"/>
      <c r="M9" s="458"/>
      <c r="N9" s="459"/>
      <c r="O9" s="460"/>
      <c r="P9" s="1">
        <f>(YEAR($J$10)-YEAR($J$9))*12+((MONTH($J$10)-MONTH($J$9))+1)</f>
        <v>10</v>
      </c>
    </row>
    <row r="10" spans="1:17" ht="35.15" hidden="1" customHeight="1" thickBot="1">
      <c r="G10" s="167"/>
      <c r="H10" s="295"/>
      <c r="I10" s="51" t="s">
        <v>9</v>
      </c>
      <c r="J10" s="432">
        <v>45747</v>
      </c>
      <c r="K10" s="433"/>
      <c r="L10" s="434"/>
      <c r="M10" s="429"/>
      <c r="N10" s="430"/>
      <c r="O10" s="431"/>
      <c r="P10" s="1">
        <f>ROUNDDOWN($B$18/P9,0)</f>
        <v>8600</v>
      </c>
    </row>
    <row r="11" spans="1:17" ht="35.15" hidden="1" customHeight="1">
      <c r="A11" s="52" t="s">
        <v>7</v>
      </c>
      <c r="B11" s="52"/>
      <c r="C11" s="53" t="s">
        <v>8</v>
      </c>
      <c r="D11" s="310">
        <f>O23</f>
        <v>710000</v>
      </c>
      <c r="E11" s="311"/>
      <c r="F11" s="54" t="s">
        <v>1</v>
      </c>
      <c r="G11" s="167"/>
      <c r="K11" s="415"/>
      <c r="L11" s="415"/>
      <c r="M11" s="415"/>
      <c r="N11" s="415"/>
      <c r="O11" s="415"/>
    </row>
    <row r="12" spans="1:17" ht="14.15" hidden="1" customHeight="1">
      <c r="B12" s="55"/>
      <c r="C12" s="56"/>
      <c r="D12" s="56"/>
      <c r="E12" s="56"/>
      <c r="F12" s="56"/>
      <c r="G12" s="167"/>
    </row>
    <row r="13" spans="1:17" ht="14.5" hidden="1" thickBot="1">
      <c r="A13" s="52" t="s">
        <v>10</v>
      </c>
      <c r="B13" s="52"/>
      <c r="C13" s="44"/>
      <c r="D13" s="44"/>
      <c r="E13" s="44"/>
      <c r="F13" s="44"/>
      <c r="G13" s="44"/>
      <c r="H13" s="44"/>
      <c r="I13" s="57"/>
      <c r="J13" s="57"/>
      <c r="K13" s="57"/>
      <c r="L13" s="57"/>
      <c r="M13" s="57"/>
      <c r="N13" s="57"/>
      <c r="O13" s="57"/>
    </row>
    <row r="14" spans="1:17" ht="13.5" hidden="1" thickBot="1">
      <c r="A14" s="313" t="s">
        <v>11</v>
      </c>
      <c r="B14" s="314"/>
      <c r="C14" s="58" t="s">
        <v>12</v>
      </c>
      <c r="D14" s="58" t="s">
        <v>13</v>
      </c>
      <c r="E14" s="58" t="s">
        <v>14</v>
      </c>
      <c r="F14" s="58" t="s">
        <v>15</v>
      </c>
      <c r="G14" s="59" t="s">
        <v>16</v>
      </c>
      <c r="H14" s="58" t="s">
        <v>17</v>
      </c>
      <c r="I14" s="58" t="s">
        <v>18</v>
      </c>
      <c r="J14" s="58" t="s">
        <v>19</v>
      </c>
      <c r="K14" s="58" t="s">
        <v>20</v>
      </c>
      <c r="L14" s="168" t="s">
        <v>28</v>
      </c>
      <c r="M14" s="58" t="s">
        <v>21</v>
      </c>
      <c r="N14" s="59" t="s">
        <v>22</v>
      </c>
      <c r="O14" s="45" t="s">
        <v>23</v>
      </c>
    </row>
    <row r="15" spans="1:17" ht="38.15" hidden="1" customHeight="1">
      <c r="A15" s="315" t="s">
        <v>188</v>
      </c>
      <c r="B15" s="316"/>
      <c r="C15" s="206"/>
      <c r="D15" s="206"/>
      <c r="E15" s="207">
        <v>86000</v>
      </c>
      <c r="F15" s="207">
        <v>86000</v>
      </c>
      <c r="G15" s="207">
        <v>86000</v>
      </c>
      <c r="H15" s="207">
        <v>86000</v>
      </c>
      <c r="I15" s="207">
        <v>86000</v>
      </c>
      <c r="J15" s="207">
        <v>86000</v>
      </c>
      <c r="K15" s="207">
        <v>86000</v>
      </c>
      <c r="L15" s="207">
        <v>86000</v>
      </c>
      <c r="M15" s="207">
        <v>86000</v>
      </c>
      <c r="N15" s="207">
        <v>86000</v>
      </c>
      <c r="O15" s="89">
        <f>SUM(C15:N15)</f>
        <v>860000</v>
      </c>
    </row>
    <row r="16" spans="1:17" ht="38.15" hidden="1" customHeight="1">
      <c r="A16" s="317" t="s">
        <v>24</v>
      </c>
      <c r="B16" s="318"/>
      <c r="C16" s="208"/>
      <c r="D16" s="208"/>
      <c r="E16" s="209">
        <v>8000</v>
      </c>
      <c r="F16" s="209">
        <v>8000</v>
      </c>
      <c r="G16" s="209">
        <v>8000</v>
      </c>
      <c r="H16" s="209">
        <v>8000</v>
      </c>
      <c r="I16" s="209">
        <v>8000</v>
      </c>
      <c r="J16" s="209">
        <v>8000</v>
      </c>
      <c r="K16" s="209">
        <v>8000</v>
      </c>
      <c r="L16" s="209">
        <v>8000</v>
      </c>
      <c r="M16" s="209">
        <v>8000</v>
      </c>
      <c r="N16" s="209">
        <v>8000</v>
      </c>
      <c r="O16" s="60">
        <f>SUM(C16:N16)</f>
        <v>80000</v>
      </c>
    </row>
    <row r="17" spans="1:16" hidden="1">
      <c r="A17" s="317" t="s">
        <v>25</v>
      </c>
      <c r="B17" s="323"/>
      <c r="C17" s="321" t="str">
        <f>IF($B$18="","",IF(AND($J$9&lt;=DATE(2024,4,30),$J$10&gt;=DATE(2024,4,1)),$P$10,""))</f>
        <v/>
      </c>
      <c r="D17" s="321" t="str">
        <f>IF($B$18="","",IF(AND($J$9&lt;=DATE(2024,5,31),$J$10&gt;=DATE(2024,5,1)),$P$10,""))</f>
        <v/>
      </c>
      <c r="E17" s="321">
        <f>IF($B$18="","",IF(AND($J$9&lt;=DATE(2024,6,30),$J$10&gt;=DATE(2024,6,1)),$P$10,""))</f>
        <v>8600</v>
      </c>
      <c r="F17" s="321">
        <f>IF($B$18="","",IF(AND($J$9&lt;=DATE(2024,7,31),$J$10&gt;=DATE(2024,7,1)),$P$10,""))</f>
        <v>8600</v>
      </c>
      <c r="G17" s="321">
        <f>IF($B$18="","",IF(AND($J$9&lt;=DATE(2024,8,31),$J$10&gt;=DATE(2024,8,1)),$P$10,""))</f>
        <v>8600</v>
      </c>
      <c r="H17" s="321">
        <f>IF($B$18="","",IF(AND($J$9&lt;=DATE(2024,9,30),$J$10&gt;=DATE(2024,9,1)),$P$10,""))</f>
        <v>8600</v>
      </c>
      <c r="I17" s="321">
        <f>IF($B$18="","",IF(AND($J$9&lt;=DATE(2024,10,31),$J$10&gt;=DATE(2024,10,1)),$P$10,""))</f>
        <v>8600</v>
      </c>
      <c r="J17" s="321">
        <f>IF($B$18="","",IF(AND($J$9&lt;=DATE(2024,11,30),$J$10&gt;=DATE(2024,11,1)),$P$10,""))</f>
        <v>8600</v>
      </c>
      <c r="K17" s="321">
        <f>IF($B$18="","",IF(AND($J$9&lt;=DATE(2024,12,31),$J$10&gt;=DATE(2024,12,1)),$P$10,""))</f>
        <v>8600</v>
      </c>
      <c r="L17" s="321">
        <f>IF($B$18="","",IF(AND($J$9&lt;=DATE(2025,1,31),$J$10&gt;=DATE(2025,1,1)),$P$10,""))</f>
        <v>8600</v>
      </c>
      <c r="M17" s="321">
        <f>IF($B$18="","",IF(AND($J$9&lt;=DATE(2025,2,28),$J$10&gt;=DATE(2025,2,1)),$P$10,""))</f>
        <v>8600</v>
      </c>
      <c r="N17" s="321">
        <f>IF($B$18="","",IF(AND($J$9&lt;=DATE(2025,3,31),$J$10&gt;=DATE(2025,3,1)),$P$10,""))</f>
        <v>8600</v>
      </c>
      <c r="O17" s="324">
        <f>B18</f>
        <v>86000</v>
      </c>
    </row>
    <row r="18" spans="1:16" ht="26.25" hidden="1" customHeight="1" thickBot="1">
      <c r="A18" s="61" t="s">
        <v>30</v>
      </c>
      <c r="B18" s="210">
        <v>86000</v>
      </c>
      <c r="C18" s="322"/>
      <c r="D18" s="322"/>
      <c r="E18" s="322"/>
      <c r="F18" s="322"/>
      <c r="G18" s="322"/>
      <c r="H18" s="322"/>
      <c r="I18" s="322"/>
      <c r="J18" s="322"/>
      <c r="K18" s="322"/>
      <c r="L18" s="322"/>
      <c r="M18" s="322"/>
      <c r="N18" s="322"/>
      <c r="O18" s="325"/>
    </row>
    <row r="19" spans="1:16" ht="40.5" hidden="1" customHeight="1" thickBot="1">
      <c r="A19" s="326" t="s">
        <v>50</v>
      </c>
      <c r="B19" s="327"/>
      <c r="C19" s="62">
        <f t="shared" ref="C19:O19" si="0">SUM(C15:C18)</f>
        <v>0</v>
      </c>
      <c r="D19" s="62">
        <f t="shared" si="0"/>
        <v>0</v>
      </c>
      <c r="E19" s="62">
        <f t="shared" si="0"/>
        <v>102600</v>
      </c>
      <c r="F19" s="62">
        <f t="shared" si="0"/>
        <v>102600</v>
      </c>
      <c r="G19" s="63">
        <f t="shared" si="0"/>
        <v>102600</v>
      </c>
      <c r="H19" s="62">
        <f t="shared" si="0"/>
        <v>102600</v>
      </c>
      <c r="I19" s="62">
        <f t="shared" si="0"/>
        <v>102600</v>
      </c>
      <c r="J19" s="62">
        <f t="shared" si="0"/>
        <v>102600</v>
      </c>
      <c r="K19" s="62">
        <f t="shared" si="0"/>
        <v>102600</v>
      </c>
      <c r="L19" s="62">
        <f t="shared" si="0"/>
        <v>102600</v>
      </c>
      <c r="M19" s="62">
        <f t="shared" si="0"/>
        <v>102600</v>
      </c>
      <c r="N19" s="63">
        <f t="shared" si="0"/>
        <v>102600</v>
      </c>
      <c r="O19" s="64">
        <f t="shared" si="0"/>
        <v>1026000</v>
      </c>
    </row>
    <row r="20" spans="1:16" ht="32.15" hidden="1" customHeight="1">
      <c r="A20" s="315" t="s">
        <v>51</v>
      </c>
      <c r="B20" s="316"/>
      <c r="C20" s="206"/>
      <c r="D20" s="206"/>
      <c r="E20" s="207">
        <v>20000</v>
      </c>
      <c r="F20" s="207">
        <v>20000</v>
      </c>
      <c r="G20" s="207">
        <v>20000</v>
      </c>
      <c r="H20" s="207">
        <v>20000</v>
      </c>
      <c r="I20" s="207">
        <v>20000</v>
      </c>
      <c r="J20" s="207">
        <v>20000</v>
      </c>
      <c r="K20" s="207">
        <v>20000</v>
      </c>
      <c r="L20" s="207">
        <v>20000</v>
      </c>
      <c r="M20" s="207">
        <v>20000</v>
      </c>
      <c r="N20" s="207">
        <v>20000</v>
      </c>
      <c r="O20" s="89">
        <f>SUM(C20:N20)</f>
        <v>200000</v>
      </c>
    </row>
    <row r="21" spans="1:16" ht="40.5" hidden="1" customHeight="1">
      <c r="A21" s="319" t="s">
        <v>52</v>
      </c>
      <c r="B21" s="320"/>
      <c r="C21" s="65">
        <f t="shared" ref="C21:N21" si="1">C19-C20</f>
        <v>0</v>
      </c>
      <c r="D21" s="65">
        <f t="shared" si="1"/>
        <v>0</v>
      </c>
      <c r="E21" s="65">
        <f t="shared" si="1"/>
        <v>82600</v>
      </c>
      <c r="F21" s="65">
        <f t="shared" si="1"/>
        <v>82600</v>
      </c>
      <c r="G21" s="66">
        <f t="shared" si="1"/>
        <v>82600</v>
      </c>
      <c r="H21" s="65">
        <f t="shared" si="1"/>
        <v>82600</v>
      </c>
      <c r="I21" s="65">
        <f t="shared" si="1"/>
        <v>82600</v>
      </c>
      <c r="J21" s="65">
        <f t="shared" si="1"/>
        <v>82600</v>
      </c>
      <c r="K21" s="65">
        <f t="shared" si="1"/>
        <v>82600</v>
      </c>
      <c r="L21" s="65">
        <f t="shared" si="1"/>
        <v>82600</v>
      </c>
      <c r="M21" s="65">
        <f t="shared" si="1"/>
        <v>82600</v>
      </c>
      <c r="N21" s="66">
        <f t="shared" si="1"/>
        <v>82600</v>
      </c>
      <c r="O21" s="95" t="s">
        <v>26</v>
      </c>
    </row>
    <row r="22" spans="1:16" ht="40.5" hidden="1" customHeight="1" thickBot="1">
      <c r="A22" s="328" t="s">
        <v>53</v>
      </c>
      <c r="B22" s="329"/>
      <c r="C22" s="67">
        <f t="shared" ref="C22:N22" si="2">IF(C21&lt;82000,C21,82000)</f>
        <v>0</v>
      </c>
      <c r="D22" s="67">
        <f t="shared" si="2"/>
        <v>0</v>
      </c>
      <c r="E22" s="67">
        <f t="shared" si="2"/>
        <v>82000</v>
      </c>
      <c r="F22" s="67">
        <f t="shared" si="2"/>
        <v>82000</v>
      </c>
      <c r="G22" s="68">
        <f t="shared" si="2"/>
        <v>82000</v>
      </c>
      <c r="H22" s="67">
        <f t="shared" si="2"/>
        <v>82000</v>
      </c>
      <c r="I22" s="67">
        <f t="shared" si="2"/>
        <v>82000</v>
      </c>
      <c r="J22" s="67">
        <f t="shared" si="2"/>
        <v>82000</v>
      </c>
      <c r="K22" s="67">
        <f t="shared" si="2"/>
        <v>82000</v>
      </c>
      <c r="L22" s="67">
        <f t="shared" si="2"/>
        <v>82000</v>
      </c>
      <c r="M22" s="67">
        <f t="shared" si="2"/>
        <v>82000</v>
      </c>
      <c r="N22" s="69">
        <f t="shared" si="2"/>
        <v>82000</v>
      </c>
      <c r="O22" s="90" t="s">
        <v>26</v>
      </c>
    </row>
    <row r="23" spans="1:16" ht="40.5" hidden="1" customHeight="1" thickTop="1" thickBot="1">
      <c r="A23" s="330" t="s">
        <v>27</v>
      </c>
      <c r="B23" s="331"/>
      <c r="C23" s="211">
        <f t="shared" ref="C23:N23" si="3">ROUNDDOWN(C22*7/8,-3)</f>
        <v>0</v>
      </c>
      <c r="D23" s="211">
        <f t="shared" si="3"/>
        <v>0</v>
      </c>
      <c r="E23" s="211">
        <f t="shared" si="3"/>
        <v>71000</v>
      </c>
      <c r="F23" s="211">
        <f t="shared" si="3"/>
        <v>71000</v>
      </c>
      <c r="G23" s="212">
        <f t="shared" si="3"/>
        <v>71000</v>
      </c>
      <c r="H23" s="211">
        <f t="shared" si="3"/>
        <v>71000</v>
      </c>
      <c r="I23" s="211">
        <f t="shared" si="3"/>
        <v>71000</v>
      </c>
      <c r="J23" s="211">
        <f t="shared" si="3"/>
        <v>71000</v>
      </c>
      <c r="K23" s="211">
        <f t="shared" si="3"/>
        <v>71000</v>
      </c>
      <c r="L23" s="211">
        <f t="shared" si="3"/>
        <v>71000</v>
      </c>
      <c r="M23" s="211">
        <f t="shared" si="3"/>
        <v>71000</v>
      </c>
      <c r="N23" s="212">
        <f t="shared" si="3"/>
        <v>71000</v>
      </c>
      <c r="O23" s="70">
        <f>SUM(C23:N23)</f>
        <v>710000</v>
      </c>
    </row>
    <row r="24" spans="1:16" ht="43" hidden="1" customHeight="1" thickBot="1">
      <c r="A24" s="71" t="s">
        <v>0</v>
      </c>
      <c r="B24" s="413"/>
      <c r="C24" s="413"/>
      <c r="D24" s="413"/>
      <c r="E24" s="413"/>
      <c r="F24" s="413"/>
      <c r="G24" s="413"/>
      <c r="H24" s="413"/>
      <c r="I24" s="413"/>
      <c r="J24" s="413"/>
      <c r="K24" s="413"/>
      <c r="L24" s="413"/>
      <c r="M24" s="413"/>
      <c r="N24" s="413"/>
      <c r="O24" s="414"/>
    </row>
    <row r="25" spans="1:16" ht="45.75" hidden="1" customHeight="1">
      <c r="A25" s="213" t="s">
        <v>47</v>
      </c>
      <c r="B25" s="214"/>
      <c r="C25" s="140"/>
      <c r="D25" s="140"/>
      <c r="E25" s="140"/>
      <c r="F25" s="140"/>
      <c r="G25" s="140"/>
      <c r="H25" s="140"/>
      <c r="I25" s="140"/>
      <c r="J25" s="140"/>
      <c r="K25" s="140"/>
      <c r="L25" s="140"/>
      <c r="M25" s="140"/>
      <c r="N25" s="140"/>
      <c r="O25" s="215"/>
    </row>
    <row r="26" spans="1:16" ht="133.5" customHeight="1">
      <c r="A26" s="219"/>
      <c r="B26" s="72"/>
      <c r="O26" s="40"/>
    </row>
    <row r="27" spans="1:16" ht="20.149999999999999" customHeight="1">
      <c r="O27" s="73"/>
    </row>
    <row r="28" spans="1:16" customFormat="1">
      <c r="A28" s="102"/>
      <c r="B28" s="102"/>
      <c r="C28" s="102"/>
      <c r="D28" s="102"/>
      <c r="E28" s="102"/>
      <c r="F28" s="102"/>
      <c r="G28" s="102"/>
      <c r="J28" s="103"/>
      <c r="K28" s="103"/>
      <c r="O28" s="103" t="s">
        <v>214</v>
      </c>
    </row>
    <row r="29" spans="1:16" customFormat="1" ht="19">
      <c r="A29" s="334" t="s">
        <v>74</v>
      </c>
      <c r="B29" s="334"/>
      <c r="C29" s="334"/>
      <c r="D29" s="334"/>
      <c r="E29" s="334"/>
      <c r="F29" s="334"/>
      <c r="G29" s="334"/>
      <c r="H29" s="334"/>
      <c r="I29" s="334"/>
      <c r="J29" s="334"/>
      <c r="K29" s="334"/>
      <c r="L29" s="334"/>
      <c r="M29" s="334"/>
      <c r="N29" s="334"/>
      <c r="O29" s="334"/>
    </row>
    <row r="30" spans="1:16" customFormat="1" ht="25.5" customHeight="1">
      <c r="A30" s="104"/>
      <c r="B30" s="102"/>
      <c r="C30" s="102"/>
      <c r="D30" s="102"/>
      <c r="E30" s="102"/>
      <c r="F30" s="102"/>
      <c r="G30" s="102"/>
      <c r="H30" s="103"/>
      <c r="I30" s="103"/>
      <c r="J30" s="492" t="s">
        <v>215</v>
      </c>
      <c r="K30" s="492"/>
      <c r="L30" s="565" t="str">
        <f>$C$7</f>
        <v>西新宿特別養護老人ホーム</v>
      </c>
      <c r="M30" s="565"/>
      <c r="N30" s="565"/>
      <c r="O30" s="565"/>
      <c r="P30" s="105"/>
    </row>
    <row r="31" spans="1:16" customFormat="1" ht="14.25" customHeight="1">
      <c r="B31" s="102"/>
      <c r="C31" s="102"/>
      <c r="D31" s="102"/>
      <c r="E31" s="106"/>
      <c r="F31" s="106"/>
      <c r="G31" s="107"/>
      <c r="H31" s="107"/>
      <c r="I31" s="107"/>
      <c r="J31" s="107"/>
      <c r="K31" s="107"/>
    </row>
    <row r="32" spans="1:16" customFormat="1" ht="18.75" customHeight="1">
      <c r="A32" s="337" t="s">
        <v>216</v>
      </c>
      <c r="B32" s="337"/>
      <c r="C32" s="337"/>
      <c r="D32" s="337"/>
      <c r="E32" s="337"/>
      <c r="F32" s="337"/>
      <c r="G32" s="337"/>
      <c r="H32" s="337"/>
      <c r="I32" s="337"/>
      <c r="J32" s="337"/>
      <c r="K32" s="337"/>
      <c r="L32" s="337"/>
      <c r="M32" s="337"/>
      <c r="N32" s="337"/>
      <c r="O32" s="337"/>
    </row>
    <row r="33" spans="1:15" customFormat="1" ht="12" customHeight="1" thickBot="1">
      <c r="A33" s="169"/>
      <c r="B33" s="169"/>
      <c r="C33" s="169"/>
      <c r="D33" s="169"/>
      <c r="E33" s="169"/>
      <c r="F33" s="169"/>
      <c r="G33" s="169"/>
      <c r="H33" s="169"/>
      <c r="I33" s="169"/>
      <c r="J33" s="169"/>
      <c r="K33" s="169"/>
    </row>
    <row r="34" spans="1:15" customFormat="1" ht="27" customHeight="1" thickBot="1">
      <c r="A34" s="338" t="s">
        <v>75</v>
      </c>
      <c r="B34" s="339"/>
      <c r="C34" s="342" t="s">
        <v>76</v>
      </c>
      <c r="D34" s="342"/>
      <c r="E34" s="561" t="s">
        <v>217</v>
      </c>
      <c r="F34" s="562"/>
      <c r="G34" s="562"/>
      <c r="H34" s="562"/>
      <c r="I34" s="563"/>
      <c r="J34" s="39"/>
      <c r="K34" s="39"/>
      <c r="N34" s="109" t="s">
        <v>3</v>
      </c>
      <c r="O34" s="110" t="s">
        <v>29</v>
      </c>
    </row>
    <row r="35" spans="1:15" customFormat="1" ht="27" customHeight="1" thickBot="1">
      <c r="A35" s="340"/>
      <c r="B35" s="341"/>
      <c r="C35" s="344" t="s">
        <v>77</v>
      </c>
      <c r="D35" s="344"/>
      <c r="E35" s="572" t="s">
        <v>225</v>
      </c>
      <c r="F35" s="573"/>
      <c r="G35" s="573"/>
      <c r="H35" s="573"/>
      <c r="I35" s="573"/>
      <c r="J35" s="39"/>
      <c r="K35" s="39"/>
      <c r="N35" s="260">
        <f>N5</f>
        <v>1</v>
      </c>
      <c r="O35" s="111">
        <f>O5</f>
        <v>0</v>
      </c>
    </row>
    <row r="36" spans="1:15" customFormat="1" ht="14.25" customHeight="1">
      <c r="A36" s="112"/>
      <c r="B36" s="112"/>
      <c r="C36" s="102"/>
      <c r="D36" s="102"/>
      <c r="E36" s="102"/>
      <c r="F36" s="102"/>
      <c r="G36" s="102"/>
      <c r="H36" s="102"/>
      <c r="I36" s="102"/>
      <c r="J36" s="146"/>
      <c r="K36" s="147"/>
    </row>
    <row r="37" spans="1:15" customFormat="1" ht="14.5" thickBot="1">
      <c r="A37" s="113" t="s">
        <v>78</v>
      </c>
      <c r="B37" s="102"/>
      <c r="C37" s="102"/>
      <c r="D37" s="102"/>
      <c r="E37" s="114"/>
      <c r="F37" s="114"/>
      <c r="G37" s="114"/>
      <c r="H37" s="115"/>
      <c r="I37" s="115"/>
      <c r="J37" s="115"/>
      <c r="K37" s="115"/>
      <c r="L37" s="115"/>
      <c r="M37" s="115"/>
      <c r="O37" s="261" t="str">
        <f>J7</f>
        <v>東京都渋谷区代々木〇ー♢ー△　ABCマンション３０１号室</v>
      </c>
    </row>
    <row r="38" spans="1:15" customFormat="1" ht="36.5" thickBot="1">
      <c r="A38" s="116" t="s">
        <v>79</v>
      </c>
      <c r="B38" s="345" t="s">
        <v>11</v>
      </c>
      <c r="C38" s="346"/>
      <c r="D38" s="347" t="s">
        <v>101</v>
      </c>
      <c r="E38" s="348"/>
      <c r="F38" s="117" t="s">
        <v>80</v>
      </c>
      <c r="G38" s="118" t="s">
        <v>81</v>
      </c>
      <c r="H38" s="345" t="s">
        <v>82</v>
      </c>
      <c r="I38" s="349"/>
      <c r="J38" s="349"/>
      <c r="K38" s="349"/>
      <c r="L38" s="349"/>
      <c r="M38" s="349"/>
      <c r="N38" s="349"/>
      <c r="O38" s="350"/>
    </row>
    <row r="39" spans="1:15" customFormat="1" ht="38.25" customHeight="1" thickTop="1" thickBot="1">
      <c r="A39" s="262">
        <v>45797</v>
      </c>
      <c r="B39" s="351" t="s">
        <v>83</v>
      </c>
      <c r="C39" s="352"/>
      <c r="D39" s="353">
        <f>B18</f>
        <v>86000</v>
      </c>
      <c r="E39" s="354"/>
      <c r="F39" s="119">
        <f>G39-D39</f>
        <v>190000</v>
      </c>
      <c r="G39" s="263">
        <v>276000</v>
      </c>
      <c r="H39" s="559" t="s">
        <v>219</v>
      </c>
      <c r="I39" s="560"/>
      <c r="J39" s="560"/>
      <c r="K39" s="560"/>
      <c r="L39" s="560"/>
      <c r="M39" s="560"/>
      <c r="N39" s="560"/>
      <c r="O39" s="560"/>
    </row>
    <row r="40" spans="1:15" customFormat="1" ht="9.75" customHeight="1">
      <c r="A40" s="120"/>
      <c r="B40" s="121"/>
      <c r="C40" s="121"/>
      <c r="D40" s="122"/>
      <c r="E40" s="122"/>
      <c r="F40" s="361"/>
      <c r="G40" s="361"/>
      <c r="H40" s="362"/>
      <c r="I40" s="362"/>
      <c r="J40" s="362"/>
      <c r="K40" s="362"/>
    </row>
    <row r="41" spans="1:15" customFormat="1" ht="14.5" thickBot="1">
      <c r="A41" s="113" t="s">
        <v>84</v>
      </c>
      <c r="B41" s="102"/>
      <c r="C41" s="102"/>
      <c r="D41" s="102"/>
      <c r="E41" s="102"/>
      <c r="F41" s="102"/>
      <c r="G41" s="102"/>
      <c r="H41" s="102"/>
      <c r="I41" s="102"/>
      <c r="J41" s="102"/>
      <c r="K41" s="102"/>
    </row>
    <row r="42" spans="1:15" customFormat="1" ht="18.75" customHeight="1">
      <c r="A42" s="363" t="s">
        <v>79</v>
      </c>
      <c r="B42" s="365" t="s">
        <v>85</v>
      </c>
      <c r="C42" s="367" t="s">
        <v>86</v>
      </c>
      <c r="D42" s="368"/>
      <c r="E42" s="369" t="s">
        <v>87</v>
      </c>
      <c r="F42" s="371" t="s">
        <v>80</v>
      </c>
      <c r="G42" s="365" t="s">
        <v>81</v>
      </c>
      <c r="H42" s="373" t="s">
        <v>82</v>
      </c>
      <c r="I42" s="374"/>
      <c r="J42" s="374"/>
      <c r="K42" s="374"/>
      <c r="L42" s="374"/>
      <c r="M42" s="374"/>
      <c r="N42" s="374"/>
      <c r="O42" s="375"/>
    </row>
    <row r="43" spans="1:15" customFormat="1" ht="24.5" thickBot="1">
      <c r="A43" s="364"/>
      <c r="B43" s="366"/>
      <c r="C43" s="170" t="s">
        <v>88</v>
      </c>
      <c r="D43" s="170" t="s">
        <v>89</v>
      </c>
      <c r="E43" s="370"/>
      <c r="F43" s="372"/>
      <c r="G43" s="366"/>
      <c r="H43" s="376"/>
      <c r="I43" s="377"/>
      <c r="J43" s="377"/>
      <c r="K43" s="377"/>
      <c r="L43" s="377"/>
      <c r="M43" s="377"/>
      <c r="N43" s="377"/>
      <c r="O43" s="378"/>
    </row>
    <row r="44" spans="1:15" customFormat="1" ht="33.75" customHeight="1" thickTop="1">
      <c r="A44" s="264"/>
      <c r="B44" s="138">
        <v>4</v>
      </c>
      <c r="C44" s="124">
        <f>C15</f>
        <v>0</v>
      </c>
      <c r="D44" s="124">
        <f>C16</f>
        <v>0</v>
      </c>
      <c r="E44" s="125">
        <f>SUM(C44:D44)</f>
        <v>0</v>
      </c>
      <c r="F44" s="126">
        <f>G44-E44</f>
        <v>0</v>
      </c>
      <c r="G44" s="265"/>
      <c r="H44" s="553"/>
      <c r="I44" s="554"/>
      <c r="J44" s="554"/>
      <c r="K44" s="554"/>
      <c r="L44" s="554"/>
      <c r="M44" s="554"/>
      <c r="N44" s="554"/>
      <c r="O44" s="555"/>
    </row>
    <row r="45" spans="1:15" customFormat="1" ht="33.75" customHeight="1">
      <c r="A45" s="266"/>
      <c r="B45" s="138">
        <v>5</v>
      </c>
      <c r="C45" s="124">
        <f>D15</f>
        <v>0</v>
      </c>
      <c r="D45" s="124">
        <f>D16</f>
        <v>0</v>
      </c>
      <c r="E45" s="125">
        <f t="shared" ref="E45:E55" si="4">SUM(C45:D45)</f>
        <v>0</v>
      </c>
      <c r="F45" s="126">
        <f t="shared" ref="F45:F55" si="5">G45-E45</f>
        <v>0</v>
      </c>
      <c r="G45" s="265"/>
      <c r="H45" s="547"/>
      <c r="I45" s="548"/>
      <c r="J45" s="548"/>
      <c r="K45" s="548"/>
      <c r="L45" s="548"/>
      <c r="M45" s="548"/>
      <c r="N45" s="548"/>
      <c r="O45" s="549"/>
    </row>
    <row r="46" spans="1:15" customFormat="1" ht="33.75" customHeight="1">
      <c r="A46" s="267">
        <v>45797</v>
      </c>
      <c r="B46" s="138">
        <v>6</v>
      </c>
      <c r="C46" s="124">
        <f>E15</f>
        <v>86000</v>
      </c>
      <c r="D46" s="124">
        <f>E16</f>
        <v>8000</v>
      </c>
      <c r="E46" s="125">
        <f t="shared" si="4"/>
        <v>94000</v>
      </c>
      <c r="F46" s="126">
        <f t="shared" si="5"/>
        <v>182000</v>
      </c>
      <c r="G46" s="268">
        <v>276000</v>
      </c>
      <c r="H46" s="556" t="s">
        <v>219</v>
      </c>
      <c r="I46" s="557"/>
      <c r="J46" s="557"/>
      <c r="K46" s="557"/>
      <c r="L46" s="557"/>
      <c r="M46" s="557"/>
      <c r="N46" s="557"/>
      <c r="O46" s="558"/>
    </row>
    <row r="47" spans="1:15" customFormat="1" ht="33.75" customHeight="1">
      <c r="A47" s="267">
        <v>45828</v>
      </c>
      <c r="B47" s="138">
        <v>7</v>
      </c>
      <c r="C47" s="124">
        <f>F15</f>
        <v>86000</v>
      </c>
      <c r="D47" s="124">
        <f>F16</f>
        <v>8000</v>
      </c>
      <c r="E47" s="125">
        <f t="shared" si="4"/>
        <v>94000</v>
      </c>
      <c r="F47" s="126">
        <f t="shared" si="5"/>
        <v>330</v>
      </c>
      <c r="G47" s="268">
        <v>94330</v>
      </c>
      <c r="H47" s="556" t="s">
        <v>220</v>
      </c>
      <c r="I47" s="557"/>
      <c r="J47" s="557"/>
      <c r="K47" s="557"/>
      <c r="L47" s="557"/>
      <c r="M47" s="557"/>
      <c r="N47" s="557"/>
      <c r="O47" s="558"/>
    </row>
    <row r="48" spans="1:15" customFormat="1" ht="33.75" customHeight="1">
      <c r="A48" s="267">
        <v>45858</v>
      </c>
      <c r="B48" s="138">
        <v>8</v>
      </c>
      <c r="C48" s="124">
        <f>G15</f>
        <v>86000</v>
      </c>
      <c r="D48" s="124">
        <f>G16</f>
        <v>8000</v>
      </c>
      <c r="E48" s="125">
        <f t="shared" si="4"/>
        <v>94000</v>
      </c>
      <c r="F48" s="126">
        <f t="shared" si="5"/>
        <v>660</v>
      </c>
      <c r="G48" s="268">
        <v>94660</v>
      </c>
      <c r="H48" s="577" t="s">
        <v>223</v>
      </c>
      <c r="I48" s="578"/>
      <c r="J48" s="578"/>
      <c r="K48" s="578"/>
      <c r="L48" s="578"/>
      <c r="M48" s="578"/>
      <c r="N48" s="578"/>
      <c r="O48" s="579"/>
    </row>
    <row r="49" spans="1:15" customFormat="1" ht="33.75" customHeight="1">
      <c r="A49" s="267">
        <v>45889</v>
      </c>
      <c r="B49" s="138">
        <v>9</v>
      </c>
      <c r="C49" s="127">
        <f>H15</f>
        <v>86000</v>
      </c>
      <c r="D49" s="127">
        <f>H16</f>
        <v>8000</v>
      </c>
      <c r="E49" s="125">
        <f t="shared" si="4"/>
        <v>94000</v>
      </c>
      <c r="F49" s="126">
        <f t="shared" si="5"/>
        <v>660</v>
      </c>
      <c r="G49" s="268">
        <v>94660</v>
      </c>
      <c r="H49" s="574" t="s">
        <v>224</v>
      </c>
      <c r="I49" s="575"/>
      <c r="J49" s="575"/>
      <c r="K49" s="575"/>
      <c r="L49" s="575"/>
      <c r="M49" s="575"/>
      <c r="N49" s="575"/>
      <c r="O49" s="576"/>
    </row>
    <row r="50" spans="1:15" customFormat="1" ht="33.75" customHeight="1">
      <c r="A50" s="267">
        <v>45920</v>
      </c>
      <c r="B50" s="138">
        <v>10</v>
      </c>
      <c r="C50" s="127">
        <f>I15</f>
        <v>86000</v>
      </c>
      <c r="D50" s="127">
        <f>I16</f>
        <v>8000</v>
      </c>
      <c r="E50" s="125">
        <f t="shared" si="4"/>
        <v>94000</v>
      </c>
      <c r="F50" s="126">
        <f t="shared" si="5"/>
        <v>660</v>
      </c>
      <c r="G50" s="268">
        <v>94660</v>
      </c>
      <c r="H50" s="574" t="s">
        <v>224</v>
      </c>
      <c r="I50" s="575"/>
      <c r="J50" s="575"/>
      <c r="K50" s="575"/>
      <c r="L50" s="575"/>
      <c r="M50" s="575"/>
      <c r="N50" s="575"/>
      <c r="O50" s="576"/>
    </row>
    <row r="51" spans="1:15" customFormat="1" ht="33.75" customHeight="1">
      <c r="A51" s="267">
        <v>45951</v>
      </c>
      <c r="B51" s="138">
        <v>11</v>
      </c>
      <c r="C51" s="127">
        <f>J15</f>
        <v>86000</v>
      </c>
      <c r="D51" s="127">
        <f>J16</f>
        <v>8000</v>
      </c>
      <c r="E51" s="125">
        <f t="shared" si="4"/>
        <v>94000</v>
      </c>
      <c r="F51" s="126">
        <f t="shared" si="5"/>
        <v>660</v>
      </c>
      <c r="G51" s="268">
        <v>94660</v>
      </c>
      <c r="H51" s="574" t="s">
        <v>224</v>
      </c>
      <c r="I51" s="575"/>
      <c r="J51" s="575"/>
      <c r="K51" s="575"/>
      <c r="L51" s="575"/>
      <c r="M51" s="575"/>
      <c r="N51" s="575"/>
      <c r="O51" s="576"/>
    </row>
    <row r="52" spans="1:15" customFormat="1" ht="33.75" customHeight="1">
      <c r="A52" s="271">
        <v>45981</v>
      </c>
      <c r="B52" s="138">
        <v>12</v>
      </c>
      <c r="C52" s="127">
        <f>K15</f>
        <v>86000</v>
      </c>
      <c r="D52" s="127">
        <f>K16</f>
        <v>8000</v>
      </c>
      <c r="E52" s="125">
        <f t="shared" si="4"/>
        <v>94000</v>
      </c>
      <c r="F52" s="126">
        <f t="shared" si="5"/>
        <v>660</v>
      </c>
      <c r="G52" s="272">
        <v>94660</v>
      </c>
      <c r="H52" s="566" t="s">
        <v>224</v>
      </c>
      <c r="I52" s="567"/>
      <c r="J52" s="567"/>
      <c r="K52" s="567"/>
      <c r="L52" s="567"/>
      <c r="M52" s="567"/>
      <c r="N52" s="567"/>
      <c r="O52" s="568"/>
    </row>
    <row r="53" spans="1:15" customFormat="1" ht="33.75" customHeight="1">
      <c r="A53" s="271">
        <v>46011</v>
      </c>
      <c r="B53" s="138">
        <v>1</v>
      </c>
      <c r="C53" s="127">
        <f>L15</f>
        <v>86000</v>
      </c>
      <c r="D53" s="127">
        <f>L16</f>
        <v>8000</v>
      </c>
      <c r="E53" s="125">
        <f t="shared" si="4"/>
        <v>94000</v>
      </c>
      <c r="F53" s="126">
        <f t="shared" si="5"/>
        <v>660</v>
      </c>
      <c r="G53" s="272">
        <v>94660</v>
      </c>
      <c r="H53" s="566" t="s">
        <v>224</v>
      </c>
      <c r="I53" s="567"/>
      <c r="J53" s="567"/>
      <c r="K53" s="567"/>
      <c r="L53" s="567"/>
      <c r="M53" s="567"/>
      <c r="N53" s="567"/>
      <c r="O53" s="568"/>
    </row>
    <row r="54" spans="1:15" customFormat="1" ht="33.75" customHeight="1">
      <c r="A54" s="271">
        <v>46040</v>
      </c>
      <c r="B54" s="138">
        <v>2</v>
      </c>
      <c r="C54" s="127">
        <f>M15</f>
        <v>86000</v>
      </c>
      <c r="D54" s="127">
        <f>M16</f>
        <v>8000</v>
      </c>
      <c r="E54" s="125">
        <f t="shared" si="4"/>
        <v>94000</v>
      </c>
      <c r="F54" s="126">
        <f t="shared" si="5"/>
        <v>660</v>
      </c>
      <c r="G54" s="272">
        <v>94660</v>
      </c>
      <c r="H54" s="566" t="s">
        <v>224</v>
      </c>
      <c r="I54" s="567"/>
      <c r="J54" s="567"/>
      <c r="K54" s="567"/>
      <c r="L54" s="567"/>
      <c r="M54" s="567"/>
      <c r="N54" s="567"/>
      <c r="O54" s="568"/>
    </row>
    <row r="55" spans="1:15" customFormat="1" ht="33.75" customHeight="1" thickBot="1">
      <c r="A55" s="271">
        <v>46073</v>
      </c>
      <c r="B55" s="139">
        <v>3</v>
      </c>
      <c r="C55" s="135">
        <f>N15</f>
        <v>86000</v>
      </c>
      <c r="D55" s="135">
        <f>N16</f>
        <v>8000</v>
      </c>
      <c r="E55" s="128">
        <f t="shared" si="4"/>
        <v>94000</v>
      </c>
      <c r="F55" s="136">
        <f t="shared" si="5"/>
        <v>660</v>
      </c>
      <c r="G55" s="272">
        <v>94660</v>
      </c>
      <c r="H55" s="566" t="s">
        <v>224</v>
      </c>
      <c r="I55" s="567"/>
      <c r="J55" s="567"/>
      <c r="K55" s="567"/>
      <c r="L55" s="567"/>
      <c r="M55" s="567"/>
      <c r="N55" s="567"/>
      <c r="O55" s="568"/>
    </row>
    <row r="56" spans="1:15" customFormat="1" ht="33" customHeight="1">
      <c r="A56" s="129" t="s">
        <v>90</v>
      </c>
      <c r="C56" s="102"/>
      <c r="D56" s="102"/>
      <c r="E56" s="102"/>
      <c r="F56" s="102"/>
      <c r="G56" s="102"/>
      <c r="H56" s="102"/>
      <c r="I56" s="102"/>
      <c r="J56" s="102"/>
      <c r="K56" s="102"/>
    </row>
    <row r="57" spans="1:15" customFormat="1" ht="30.75" customHeight="1">
      <c r="A57" s="382" t="s">
        <v>91</v>
      </c>
      <c r="B57" s="382"/>
      <c r="C57" s="383" t="s">
        <v>95</v>
      </c>
      <c r="D57" s="383"/>
      <c r="E57" s="383"/>
      <c r="F57" s="383"/>
      <c r="G57" s="383"/>
      <c r="H57" s="383"/>
      <c r="I57" s="383"/>
      <c r="J57" s="383"/>
      <c r="K57" s="383"/>
      <c r="L57" s="130"/>
    </row>
    <row r="58" spans="1:15" customFormat="1" ht="30" customHeight="1">
      <c r="A58" s="131"/>
      <c r="B58" s="171" t="s">
        <v>92</v>
      </c>
      <c r="C58" s="546" t="s">
        <v>93</v>
      </c>
      <c r="D58" s="546"/>
      <c r="E58" s="546"/>
      <c r="F58" s="546"/>
      <c r="G58" s="546"/>
      <c r="H58" s="546"/>
      <c r="I58" s="546"/>
      <c r="J58" s="546"/>
      <c r="K58" s="546"/>
      <c r="L58" s="172"/>
      <c r="O58" s="134" t="s">
        <v>167</v>
      </c>
    </row>
    <row r="60" spans="1:15" customFormat="1">
      <c r="B60" s="171"/>
    </row>
    <row r="61" spans="1:15" customFormat="1">
      <c r="A61" s="102"/>
      <c r="K61" s="39"/>
    </row>
  </sheetData>
  <sheetProtection sheet="1" objects="1" scenarios="1"/>
  <mergeCells count="79">
    <mergeCell ref="A3:E3"/>
    <mergeCell ref="K3:O3"/>
    <mergeCell ref="A5:H5"/>
    <mergeCell ref="I5:L5"/>
    <mergeCell ref="C7:F7"/>
    <mergeCell ref="H7:I7"/>
    <mergeCell ref="J7:O7"/>
    <mergeCell ref="C8:D8"/>
    <mergeCell ref="H8:I8"/>
    <mergeCell ref="J8:L8"/>
    <mergeCell ref="M8:O8"/>
    <mergeCell ref="C9:D9"/>
    <mergeCell ref="H9:H10"/>
    <mergeCell ref="J9:L9"/>
    <mergeCell ref="M9:O10"/>
    <mergeCell ref="J10:L10"/>
    <mergeCell ref="D11:E11"/>
    <mergeCell ref="K11:O11"/>
    <mergeCell ref="A14:B14"/>
    <mergeCell ref="A15:B15"/>
    <mergeCell ref="A16:B16"/>
    <mergeCell ref="A21:B21"/>
    <mergeCell ref="G17:G18"/>
    <mergeCell ref="H17:H18"/>
    <mergeCell ref="I17:I18"/>
    <mergeCell ref="J17:J18"/>
    <mergeCell ref="A17:B17"/>
    <mergeCell ref="C17:C18"/>
    <mergeCell ref="D17:D18"/>
    <mergeCell ref="E17:E18"/>
    <mergeCell ref="F17:F18"/>
    <mergeCell ref="M17:M18"/>
    <mergeCell ref="N17:N18"/>
    <mergeCell ref="O17:O18"/>
    <mergeCell ref="A19:B19"/>
    <mergeCell ref="A20:B20"/>
    <mergeCell ref="K17:K18"/>
    <mergeCell ref="L17:L18"/>
    <mergeCell ref="A22:B22"/>
    <mergeCell ref="A23:B23"/>
    <mergeCell ref="B24:O24"/>
    <mergeCell ref="A29:O29"/>
    <mergeCell ref="J30:K30"/>
    <mergeCell ref="L30:O30"/>
    <mergeCell ref="A32:O32"/>
    <mergeCell ref="A34:B35"/>
    <mergeCell ref="C34:D34"/>
    <mergeCell ref="E34:I34"/>
    <mergeCell ref="C35:D35"/>
    <mergeCell ref="E35:I35"/>
    <mergeCell ref="B38:C38"/>
    <mergeCell ref="D38:E38"/>
    <mergeCell ref="H38:O38"/>
    <mergeCell ref="B39:C39"/>
    <mergeCell ref="D39:E39"/>
    <mergeCell ref="H39:O39"/>
    <mergeCell ref="H49:O49"/>
    <mergeCell ref="F40:K40"/>
    <mergeCell ref="A42:A43"/>
    <mergeCell ref="B42:B43"/>
    <mergeCell ref="C42:D42"/>
    <mergeCell ref="E42:E43"/>
    <mergeCell ref="F42:F43"/>
    <mergeCell ref="G42:G43"/>
    <mergeCell ref="H42:O43"/>
    <mergeCell ref="H44:O44"/>
    <mergeCell ref="H45:O45"/>
    <mergeCell ref="H46:O46"/>
    <mergeCell ref="H47:O47"/>
    <mergeCell ref="H48:O48"/>
    <mergeCell ref="A57:B57"/>
    <mergeCell ref="C57:K57"/>
    <mergeCell ref="C58:K58"/>
    <mergeCell ref="H50:O50"/>
    <mergeCell ref="H51:O51"/>
    <mergeCell ref="H52:O52"/>
    <mergeCell ref="H53:O53"/>
    <mergeCell ref="H54:O54"/>
    <mergeCell ref="H55:O55"/>
  </mergeCells>
  <phoneticPr fontId="7"/>
  <dataValidations count="10">
    <dataValidation type="date" errorStyle="warning" allowBlank="1" showInputMessage="1" showErrorMessage="1" errorTitle="年月日再確認" error="本年度経費支払日以外の年月日が入っていませんか？_x000a_（例）2020/1/31_x000a_※礼金に関しては、その限りではありません。" sqref="A40" xr:uid="{4175E750-6FFA-4AC4-85A8-5FEAE81A70EC}">
      <formula1>44621</formula1>
      <formula2>45016</formula2>
    </dataValidation>
    <dataValidation type="custom" allowBlank="1" showInputMessage="1" showErrorMessage="1" sqref="F39" xr:uid="{007FDAA0-2051-4F30-8DC5-6FD34DE10D5C}">
      <formula1>G39-D39</formula1>
    </dataValidation>
    <dataValidation allowBlank="1" showInputMessage="1" showErrorMessage="1" promptTitle="直接入力不可" prompt="クリーム色の網掛け部分は直接入力しないでください。" sqref="D11:E11" xr:uid="{54B4AD5C-2ADB-45C3-9684-C64A8DEB3057}"/>
    <dataValidation type="list" allowBlank="1" showInputMessage="1" showErrorMessage="1" sqref="I5" xr:uid="{36D19AA6-16F1-4E22-A14D-1058E10D198D}">
      <formula1>"事業計画書（宿舎別）,交付申請書（宿舎別）,実績報告書（宿舎別）"</formula1>
    </dataValidation>
    <dataValidation allowBlank="1" showInputMessage="1" showErrorMessage="1" prompt="1から20の数字を入力してください。" sqref="N35" xr:uid="{693C197C-1E63-4FD3-A18C-53DD2B316951}"/>
    <dataValidation allowBlank="1" showInputMessage="1" showErrorMessage="1" prompt="建物名 部屋番号まで入力してください。" sqref="J7:O7" xr:uid="{6C8B0E87-F4AD-4F06-9FEF-A0A46EB20820}"/>
    <dataValidation type="custom" showInputMessage="1" showErrorMessage="1" errorTitle="このセルは入力できません" error="このセルは自動計算されるため、入力できません。" sqref="F44:F55" xr:uid="{8168DEB2-C232-42A7-970C-022A538C350E}">
      <formula1>G44-E44</formula1>
    </dataValidation>
    <dataValidation allowBlank="1" showErrorMessage="1" sqref="N5" xr:uid="{2A8C939F-E798-476B-913B-9878CDB109FA}"/>
    <dataValidation type="date" errorStyle="warning" allowBlank="1" showInputMessage="1" showErrorMessage="1" errorTitle="年月日誤り" error="令和3年度内の日付を入力してください。" promptTitle="西暦で入力してください。" prompt="例：○○○○/○/○_x000a_年月日の区切りには / （スラッシュ）を使用してください。" sqref="J9:J10" xr:uid="{DD5DBB52-061D-49FF-B358-EA53626CB166}">
      <formula1>44287</formula1>
      <formula2>44651</formula2>
    </dataValidation>
    <dataValidation type="date" errorStyle="warning" allowBlank="1" showInputMessage="1" showErrorMessage="1" errorTitle="年月日再確認" error="本年度経費支払日以外の年月日が入っていませんか？_x000a_（例）2020/1/31_x000a_※礼金に関しては、その限りではありません。" sqref="A39" xr:uid="{5F005124-7644-4E8D-AFCB-A62903C0AA92}">
      <formula1>44287</formula1>
      <formula2>45016</formula2>
    </dataValidation>
  </dataValidations>
  <printOptions horizontalCentered="1"/>
  <pageMargins left="0.70866141732283472" right="0.70866141732283472" top="0.74803149606299213" bottom="0.74803149606299213" header="0.31496062992125984" footer="0.31496062992125984"/>
  <pageSetup paperSize="9" scale="50" orientation="portrait" r:id="rId1"/>
  <headerFooter scaleWithDoc="0"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56D40-9672-472B-A254-4063687BFED7}">
  <sheetPr codeName="Sheet13">
    <tabColor theme="9" tint="0.39997558519241921"/>
    <pageSetUpPr fitToPage="1"/>
  </sheetPr>
  <dimension ref="A1:Q60"/>
  <sheetViews>
    <sheetView view="pageBreakPreview" topLeftCell="C1" zoomScaleNormal="100" zoomScaleSheetLayoutView="100" workbookViewId="0">
      <selection activeCell="N4" sqref="N4"/>
    </sheetView>
  </sheetViews>
  <sheetFormatPr defaultColWidth="9" defaultRowHeight="13"/>
  <cols>
    <col min="1" max="1" width="9.453125" style="39" customWidth="1"/>
    <col min="2" max="2" width="13.6328125" style="39" customWidth="1"/>
    <col min="3" max="15" width="11.6328125" style="39" customWidth="1"/>
    <col min="16" max="16" width="9" style="39" hidden="1" customWidth="1"/>
    <col min="17" max="17" width="0" style="39" hidden="1" customWidth="1"/>
    <col min="18" max="18" width="10.453125" style="39" bestFit="1" customWidth="1"/>
    <col min="19" max="16384" width="9" style="39"/>
  </cols>
  <sheetData>
    <row r="1" spans="1:17">
      <c r="O1" s="40" t="str">
        <f>IF(I4="事業計画書（宿舎別）","イ・様式1-4",IF(I4="交付申請書（宿舎別）","イ・第1号-4様式","イ・第4号-4様式"))</f>
        <v>イ・様式1-4</v>
      </c>
    </row>
    <row r="2" spans="1:17" ht="20.25" customHeight="1" thickBot="1">
      <c r="A2" s="273" t="s">
        <v>2</v>
      </c>
      <c r="B2" s="273"/>
      <c r="C2" s="273"/>
      <c r="D2" s="273"/>
      <c r="E2" s="273"/>
      <c r="K2" s="274"/>
      <c r="L2" s="274"/>
      <c r="M2" s="274"/>
      <c r="N2" s="274"/>
      <c r="O2" s="274"/>
      <c r="P2" s="41"/>
      <c r="Q2" s="41"/>
    </row>
    <row r="3" spans="1:17" ht="19.5" customHeight="1" thickBot="1">
      <c r="A3" s="42"/>
      <c r="B3" s="42"/>
      <c r="C3" s="43"/>
      <c r="M3" s="44"/>
      <c r="N3" s="45" t="s">
        <v>3</v>
      </c>
      <c r="O3" s="46" t="s">
        <v>29</v>
      </c>
    </row>
    <row r="4" spans="1:17" ht="39.65" customHeight="1" thickBot="1">
      <c r="A4" s="275" t="s">
        <v>102</v>
      </c>
      <c r="B4" s="275"/>
      <c r="C4" s="275"/>
      <c r="D4" s="275"/>
      <c r="E4" s="275"/>
      <c r="F4" s="275"/>
      <c r="G4" s="275"/>
      <c r="H4" s="275"/>
      <c r="I4" s="276" t="s">
        <v>96</v>
      </c>
      <c r="J4" s="276"/>
      <c r="K4" s="276"/>
      <c r="L4" s="276"/>
      <c r="M4" s="47"/>
      <c r="N4" s="150"/>
      <c r="O4" s="165"/>
    </row>
    <row r="5" spans="1:17" ht="13.5" customHeight="1" thickBot="1">
      <c r="A5" s="98"/>
      <c r="B5" s="98"/>
      <c r="C5" s="98"/>
      <c r="D5" s="98"/>
      <c r="E5" s="98"/>
      <c r="F5" s="98"/>
      <c r="G5" s="98"/>
      <c r="H5" s="98"/>
      <c r="I5" s="99"/>
      <c r="J5" s="99"/>
      <c r="K5" s="99"/>
      <c r="L5" s="99"/>
      <c r="M5" s="47"/>
      <c r="N5" s="48"/>
    </row>
    <row r="6" spans="1:17" ht="35.15" customHeight="1" thickBot="1">
      <c r="A6" s="101"/>
      <c r="B6" s="166" t="s">
        <v>107</v>
      </c>
      <c r="C6" s="282"/>
      <c r="D6" s="283"/>
      <c r="E6" s="283"/>
      <c r="F6" s="284"/>
      <c r="G6" s="98"/>
      <c r="H6" s="277" t="s">
        <v>49</v>
      </c>
      <c r="I6" s="278"/>
      <c r="J6" s="279"/>
      <c r="K6" s="280"/>
      <c r="L6" s="280"/>
      <c r="M6" s="280"/>
      <c r="N6" s="280"/>
      <c r="O6" s="281"/>
    </row>
    <row r="7" spans="1:17" ht="35.15" customHeight="1" thickBot="1">
      <c r="A7" s="142"/>
      <c r="B7" s="143"/>
      <c r="C7" s="308" t="s">
        <v>108</v>
      </c>
      <c r="D7" s="309"/>
      <c r="E7" s="149"/>
      <c r="F7" s="49" t="s">
        <v>48</v>
      </c>
      <c r="G7" s="98"/>
      <c r="H7" s="285" t="s">
        <v>4</v>
      </c>
      <c r="I7" s="286"/>
      <c r="J7" s="287"/>
      <c r="K7" s="288"/>
      <c r="L7" s="289"/>
      <c r="M7" s="290" t="s">
        <v>31</v>
      </c>
      <c r="N7" s="291"/>
      <c r="O7" s="292"/>
    </row>
    <row r="8" spans="1:17" ht="35.15" customHeight="1">
      <c r="C8" s="293"/>
      <c r="D8" s="293"/>
      <c r="E8" s="140"/>
      <c r="F8" s="141"/>
      <c r="G8" s="98"/>
      <c r="H8" s="294" t="s">
        <v>5</v>
      </c>
      <c r="I8" s="50" t="s">
        <v>6</v>
      </c>
      <c r="J8" s="296" t="s">
        <v>68</v>
      </c>
      <c r="K8" s="297"/>
      <c r="L8" s="298"/>
      <c r="M8" s="299"/>
      <c r="N8" s="300"/>
      <c r="O8" s="301"/>
      <c r="P8" s="1" t="e">
        <f>(YEAR($J$9)-YEAR($J$8))*12+((MONTH($J$9)-MONTH($J$8))+1)</f>
        <v>#VALUE!</v>
      </c>
    </row>
    <row r="9" spans="1:17" ht="35.15" customHeight="1">
      <c r="G9" s="98"/>
      <c r="H9" s="387"/>
      <c r="I9" s="94" t="s">
        <v>9</v>
      </c>
      <c r="J9" s="296" t="s">
        <v>68</v>
      </c>
      <c r="K9" s="297"/>
      <c r="L9" s="298"/>
      <c r="M9" s="388"/>
      <c r="N9" s="389"/>
      <c r="O9" s="390"/>
      <c r="P9" s="1" t="e">
        <f>ROUNDDOWN($B$17/P8,0)</f>
        <v>#VALUE!</v>
      </c>
    </row>
    <row r="10" spans="1:17" ht="35.15" customHeight="1" thickBot="1">
      <c r="A10" s="52" t="s">
        <v>7</v>
      </c>
      <c r="B10" s="52"/>
      <c r="C10" s="53" t="s">
        <v>8</v>
      </c>
      <c r="D10" s="310">
        <f>O23</f>
        <v>0</v>
      </c>
      <c r="E10" s="311"/>
      <c r="F10" s="54" t="s">
        <v>1</v>
      </c>
      <c r="G10" s="98"/>
      <c r="H10" s="393" t="s">
        <v>110</v>
      </c>
      <c r="I10" s="394"/>
      <c r="J10" s="305" t="s">
        <v>68</v>
      </c>
      <c r="K10" s="306"/>
      <c r="L10" s="307"/>
      <c r="M10" s="302"/>
      <c r="N10" s="303"/>
      <c r="O10" s="304"/>
      <c r="Q10" s="137">
        <v>0.5</v>
      </c>
    </row>
    <row r="11" spans="1:17" ht="14.5" customHeight="1">
      <c r="B11" s="55"/>
      <c r="C11" s="56"/>
      <c r="D11" s="56"/>
      <c r="E11" s="56"/>
      <c r="F11" s="56"/>
      <c r="G11" s="98"/>
      <c r="Q11" s="137">
        <v>0.875</v>
      </c>
    </row>
    <row r="12" spans="1:17" ht="14.5" thickBot="1">
      <c r="A12" s="52" t="s">
        <v>10</v>
      </c>
      <c r="B12" s="52"/>
      <c r="C12" s="44"/>
      <c r="D12" s="44"/>
      <c r="E12" s="44"/>
      <c r="F12" s="44"/>
      <c r="G12" s="44"/>
      <c r="H12" s="44"/>
      <c r="I12" s="57"/>
      <c r="J12" s="57"/>
      <c r="K12" s="57"/>
      <c r="L12" s="57"/>
      <c r="M12" s="57"/>
      <c r="N12" s="57"/>
      <c r="O12" s="57"/>
    </row>
    <row r="13" spans="1:17" ht="13.5" thickBot="1">
      <c r="A13" s="313" t="s">
        <v>11</v>
      </c>
      <c r="B13" s="314"/>
      <c r="C13" s="58" t="s">
        <v>12</v>
      </c>
      <c r="D13" s="58" t="s">
        <v>13</v>
      </c>
      <c r="E13" s="58" t="s">
        <v>14</v>
      </c>
      <c r="F13" s="58" t="s">
        <v>15</v>
      </c>
      <c r="G13" s="59" t="s">
        <v>16</v>
      </c>
      <c r="H13" s="58" t="s">
        <v>17</v>
      </c>
      <c r="I13" s="58" t="s">
        <v>18</v>
      </c>
      <c r="J13" s="58" t="s">
        <v>19</v>
      </c>
      <c r="K13" s="58" t="s">
        <v>20</v>
      </c>
      <c r="L13" s="100" t="s">
        <v>28</v>
      </c>
      <c r="M13" s="58" t="s">
        <v>21</v>
      </c>
      <c r="N13" s="59" t="s">
        <v>22</v>
      </c>
      <c r="O13" s="45" t="s">
        <v>23</v>
      </c>
    </row>
    <row r="14" spans="1:17" ht="35.15" customHeight="1">
      <c r="A14" s="315" t="s">
        <v>104</v>
      </c>
      <c r="B14" s="316"/>
      <c r="C14" s="152"/>
      <c r="D14" s="152"/>
      <c r="E14" s="152"/>
      <c r="F14" s="152"/>
      <c r="G14" s="152"/>
      <c r="H14" s="152"/>
      <c r="I14" s="152"/>
      <c r="J14" s="152"/>
      <c r="K14" s="152"/>
      <c r="L14" s="152"/>
      <c r="M14" s="152"/>
      <c r="N14" s="152"/>
      <c r="O14" s="89">
        <f>SUM(C14:N14)</f>
        <v>0</v>
      </c>
    </row>
    <row r="15" spans="1:17" ht="35.15" customHeight="1">
      <c r="A15" s="317" t="s">
        <v>24</v>
      </c>
      <c r="B15" s="318"/>
      <c r="C15" s="153"/>
      <c r="D15" s="153"/>
      <c r="E15" s="153"/>
      <c r="F15" s="153"/>
      <c r="G15" s="153"/>
      <c r="H15" s="153"/>
      <c r="I15" s="153"/>
      <c r="J15" s="153"/>
      <c r="K15" s="153"/>
      <c r="L15" s="153"/>
      <c r="M15" s="153"/>
      <c r="N15" s="153"/>
      <c r="O15" s="60">
        <f>SUM(C15:N15)</f>
        <v>0</v>
      </c>
    </row>
    <row r="16" spans="1:17" ht="13.5" thickBot="1">
      <c r="A16" s="317" t="s">
        <v>25</v>
      </c>
      <c r="B16" s="323"/>
      <c r="C16" s="321" t="str">
        <f>IF($B$17="","",IF(AND($J$8&lt;=DATE(2025,4,30),$J$9&gt;=DATE(2025,4,1)),$P$9,""))</f>
        <v/>
      </c>
      <c r="D16" s="321" t="str">
        <f>IF($B$17="","",IF(AND($J$8&lt;=DATE(2025,5,31),$J$9&gt;=DATE(2025,5,1)),$P$9,""))</f>
        <v/>
      </c>
      <c r="E16" s="321" t="str">
        <f>IF($B$17="","",IF(AND($J$8&lt;=DATE(2025,6,30),$J$9&gt;=DATE(2025,6,1)),$P$9,""))</f>
        <v/>
      </c>
      <c r="F16" s="321" t="str">
        <f>IF($B$17="","",IF(AND($J$8&lt;=DATE(2025,7,31),$J$9&gt;=DATE(2025,7,1)),$P$9,""))</f>
        <v/>
      </c>
      <c r="G16" s="321" t="str">
        <f>IF($B$17="","",IF(AND($J$8&lt;=DATE(2025,8,31),$J$9&gt;=DATE(2025,8,1)),$P$9,""))</f>
        <v/>
      </c>
      <c r="H16" s="321" t="str">
        <f>IF($B$17="","",IF(AND($J$8&lt;=DATE(2025,9,30),$J$9&gt;=DATE(2025,9,1)),$P$9,""))</f>
        <v/>
      </c>
      <c r="I16" s="321" t="str">
        <f>IF($B$17="","",IF(AND($J$8&lt;=DATE(2025,10,31),$J$9&gt;=DATE(2025,10,1)),$P$9,""))</f>
        <v/>
      </c>
      <c r="J16" s="321" t="str">
        <f>IF($B$17="","",IF(AND($J$8&lt;=DATE(2025,11,30),$J$9&gt;=DATE(2025,11,1)),$P$9,""))</f>
        <v/>
      </c>
      <c r="K16" s="321" t="str">
        <f>IF($B$17="","",IF(AND($J$8&lt;=DATE(2025,12,31),$J$9&gt;=DATE(2025,12,1)),$P$9,""))</f>
        <v/>
      </c>
      <c r="L16" s="321" t="str">
        <f>IF($B$17="","",IF(AND($J$8&lt;=DATE(2026,1,31),$J$9&gt;=DATE(2026,1,1)),$P$9,""))</f>
        <v/>
      </c>
      <c r="M16" s="321" t="str">
        <f>IF($B$17="","",IF(AND($J$8&lt;=DATE(2026,2,28),$J$9&gt;=DATE(2026,2,1)),$P$9,""))</f>
        <v/>
      </c>
      <c r="N16" s="321" t="str">
        <f>IF($B$17="","",IF(AND($J$8&lt;=DATE(2026,3,31),$J$9&gt;=DATE(2026,3,1)),$P$9,""))</f>
        <v/>
      </c>
      <c r="O16" s="324">
        <f>B17</f>
        <v>0</v>
      </c>
    </row>
    <row r="17" spans="1:16" ht="26.25" customHeight="1" thickBot="1">
      <c r="A17" s="61" t="s">
        <v>30</v>
      </c>
      <c r="B17" s="157"/>
      <c r="C17" s="322"/>
      <c r="D17" s="322"/>
      <c r="E17" s="322"/>
      <c r="F17" s="322"/>
      <c r="G17" s="322"/>
      <c r="H17" s="322"/>
      <c r="I17" s="322"/>
      <c r="J17" s="322"/>
      <c r="K17" s="322"/>
      <c r="L17" s="322"/>
      <c r="M17" s="322"/>
      <c r="N17" s="322"/>
      <c r="O17" s="325"/>
    </row>
    <row r="18" spans="1:16" ht="33" customHeight="1" thickBot="1">
      <c r="A18" s="326" t="s">
        <v>50</v>
      </c>
      <c r="B18" s="327"/>
      <c r="C18" s="62">
        <f t="shared" ref="C18:O18" si="0">SUM(C14:C17)</f>
        <v>0</v>
      </c>
      <c r="D18" s="62">
        <f t="shared" si="0"/>
        <v>0</v>
      </c>
      <c r="E18" s="62">
        <f t="shared" si="0"/>
        <v>0</v>
      </c>
      <c r="F18" s="62">
        <f t="shared" si="0"/>
        <v>0</v>
      </c>
      <c r="G18" s="63">
        <f t="shared" si="0"/>
        <v>0</v>
      </c>
      <c r="H18" s="62">
        <f t="shared" si="0"/>
        <v>0</v>
      </c>
      <c r="I18" s="62">
        <f t="shared" si="0"/>
        <v>0</v>
      </c>
      <c r="J18" s="62">
        <f t="shared" si="0"/>
        <v>0</v>
      </c>
      <c r="K18" s="62">
        <f t="shared" si="0"/>
        <v>0</v>
      </c>
      <c r="L18" s="62">
        <f t="shared" si="0"/>
        <v>0</v>
      </c>
      <c r="M18" s="62">
        <f t="shared" si="0"/>
        <v>0</v>
      </c>
      <c r="N18" s="63">
        <f t="shared" si="0"/>
        <v>0</v>
      </c>
      <c r="O18" s="64">
        <f t="shared" si="0"/>
        <v>0</v>
      </c>
    </row>
    <row r="19" spans="1:16" ht="40.5" customHeight="1">
      <c r="A19" s="315" t="s">
        <v>51</v>
      </c>
      <c r="B19" s="316"/>
      <c r="C19" s="152"/>
      <c r="D19" s="152"/>
      <c r="E19" s="152"/>
      <c r="F19" s="152"/>
      <c r="G19" s="152"/>
      <c r="H19" s="152"/>
      <c r="I19" s="152"/>
      <c r="J19" s="152"/>
      <c r="K19" s="152"/>
      <c r="L19" s="152"/>
      <c r="M19" s="152"/>
      <c r="N19" s="152"/>
      <c r="O19" s="89">
        <f>SUM(C19:N19)</f>
        <v>0</v>
      </c>
    </row>
    <row r="20" spans="1:16" ht="40.5" customHeight="1">
      <c r="A20" s="319" t="s">
        <v>52</v>
      </c>
      <c r="B20" s="320"/>
      <c r="C20" s="65">
        <f t="shared" ref="C20:N20" si="1">C18-C19</f>
        <v>0</v>
      </c>
      <c r="D20" s="65">
        <f t="shared" si="1"/>
        <v>0</v>
      </c>
      <c r="E20" s="65">
        <f t="shared" si="1"/>
        <v>0</v>
      </c>
      <c r="F20" s="65">
        <f t="shared" si="1"/>
        <v>0</v>
      </c>
      <c r="G20" s="66">
        <f t="shared" si="1"/>
        <v>0</v>
      </c>
      <c r="H20" s="65">
        <f t="shared" si="1"/>
        <v>0</v>
      </c>
      <c r="I20" s="65">
        <f t="shared" si="1"/>
        <v>0</v>
      </c>
      <c r="J20" s="65">
        <f t="shared" si="1"/>
        <v>0</v>
      </c>
      <c r="K20" s="65">
        <f t="shared" si="1"/>
        <v>0</v>
      </c>
      <c r="L20" s="65">
        <f t="shared" si="1"/>
        <v>0</v>
      </c>
      <c r="M20" s="65">
        <f t="shared" si="1"/>
        <v>0</v>
      </c>
      <c r="N20" s="66">
        <f t="shared" si="1"/>
        <v>0</v>
      </c>
      <c r="O20" s="95" t="s">
        <v>26</v>
      </c>
    </row>
    <row r="21" spans="1:16" ht="40.5" customHeight="1" thickBot="1">
      <c r="A21" s="328" t="s">
        <v>53</v>
      </c>
      <c r="B21" s="329"/>
      <c r="C21" s="67">
        <f t="shared" ref="C21:N21" si="2">IF(C20&lt;82000,C20,82000)</f>
        <v>0</v>
      </c>
      <c r="D21" s="67">
        <f t="shared" si="2"/>
        <v>0</v>
      </c>
      <c r="E21" s="67">
        <f t="shared" si="2"/>
        <v>0</v>
      </c>
      <c r="F21" s="67">
        <f t="shared" si="2"/>
        <v>0</v>
      </c>
      <c r="G21" s="68">
        <f t="shared" si="2"/>
        <v>0</v>
      </c>
      <c r="H21" s="67">
        <f t="shared" si="2"/>
        <v>0</v>
      </c>
      <c r="I21" s="67">
        <f t="shared" si="2"/>
        <v>0</v>
      </c>
      <c r="J21" s="67">
        <f t="shared" si="2"/>
        <v>0</v>
      </c>
      <c r="K21" s="67">
        <f t="shared" si="2"/>
        <v>0</v>
      </c>
      <c r="L21" s="67">
        <f t="shared" si="2"/>
        <v>0</v>
      </c>
      <c r="M21" s="67">
        <f t="shared" si="2"/>
        <v>0</v>
      </c>
      <c r="N21" s="69">
        <f t="shared" si="2"/>
        <v>0</v>
      </c>
      <c r="O21" s="90" t="s">
        <v>26</v>
      </c>
    </row>
    <row r="22" spans="1:16" s="91" customFormat="1" ht="14" thickTop="1" thickBot="1">
      <c r="A22" s="391" t="s">
        <v>71</v>
      </c>
      <c r="B22" s="392"/>
      <c r="C22" s="92">
        <f>IF(DATE(2025,4,1)&gt;=$J$10,$Q$11,$Q$10)</f>
        <v>0.5</v>
      </c>
      <c r="D22" s="92">
        <f>IF(DATE(2025,5,1)&gt;=$J$10,$Q$11,$Q$10)</f>
        <v>0.5</v>
      </c>
      <c r="E22" s="92">
        <f>IF(DATE(2025,6,1)&gt;=$J$10,$Q$11,$Q$10)</f>
        <v>0.5</v>
      </c>
      <c r="F22" s="92">
        <f>IF(DATE(2025,7,1)&gt;=$J$10,$Q$11,$Q$10)</f>
        <v>0.5</v>
      </c>
      <c r="G22" s="92">
        <f>IF(DATE(2025,8,1)&gt;=$J$10,$Q$11,$Q$10)</f>
        <v>0.5</v>
      </c>
      <c r="H22" s="92">
        <f>IF(DATE(2025,9,1)&gt;=$J$10,$Q$11,$Q$10)</f>
        <v>0.5</v>
      </c>
      <c r="I22" s="92">
        <f>IF(DATE(2025,10,1)&gt;=$J$10,$Q$11,$Q$10)</f>
        <v>0.5</v>
      </c>
      <c r="J22" s="92">
        <f>IF(DATE(2025,11,1)&gt;=$J$10,$Q$11,$Q$10)</f>
        <v>0.5</v>
      </c>
      <c r="K22" s="92">
        <f>IF(DATE(2025,12,1)&gt;=$J$10,$Q$11,$Q$10)</f>
        <v>0.5</v>
      </c>
      <c r="L22" s="92">
        <f>IF(DATE(2026,1,1)&gt;=$J$10,$Q$11,$Q$10)</f>
        <v>0.5</v>
      </c>
      <c r="M22" s="92">
        <f>IF(DATE(2026,2,1)&gt;=$J$10,$Q$11,$Q$10)</f>
        <v>0.5</v>
      </c>
      <c r="N22" s="92">
        <f>IF(DATE(2026,3,1)&gt;=$J$10,$Q$11,$Q$10)</f>
        <v>0.5</v>
      </c>
      <c r="O22" s="93" t="s">
        <v>26</v>
      </c>
    </row>
    <row r="23" spans="1:16" ht="35.25" customHeight="1" thickTop="1" thickBot="1">
      <c r="A23" s="330" t="s">
        <v>97</v>
      </c>
      <c r="B23" s="331"/>
      <c r="C23" s="154">
        <f>ROUNDDOWN(C21*C22,-3)</f>
        <v>0</v>
      </c>
      <c r="D23" s="154">
        <f t="shared" ref="D23:N23" si="3">ROUNDDOWN(D21*D22,-3)</f>
        <v>0</v>
      </c>
      <c r="E23" s="154">
        <f t="shared" si="3"/>
        <v>0</v>
      </c>
      <c r="F23" s="154">
        <f t="shared" si="3"/>
        <v>0</v>
      </c>
      <c r="G23" s="155">
        <f t="shared" si="3"/>
        <v>0</v>
      </c>
      <c r="H23" s="154">
        <f t="shared" si="3"/>
        <v>0</v>
      </c>
      <c r="I23" s="154">
        <f t="shared" si="3"/>
        <v>0</v>
      </c>
      <c r="J23" s="154">
        <f t="shared" si="3"/>
        <v>0</v>
      </c>
      <c r="K23" s="154">
        <f t="shared" si="3"/>
        <v>0</v>
      </c>
      <c r="L23" s="154">
        <f t="shared" si="3"/>
        <v>0</v>
      </c>
      <c r="M23" s="154">
        <f t="shared" si="3"/>
        <v>0</v>
      </c>
      <c r="N23" s="155">
        <f t="shared" si="3"/>
        <v>0</v>
      </c>
      <c r="O23" s="70">
        <f>SUM(C23:N23)</f>
        <v>0</v>
      </c>
    </row>
    <row r="24" spans="1:16" ht="38.15" customHeight="1" thickBot="1">
      <c r="A24" s="71" t="s">
        <v>0</v>
      </c>
      <c r="B24" s="332"/>
      <c r="C24" s="332"/>
      <c r="D24" s="332"/>
      <c r="E24" s="332"/>
      <c r="F24" s="332"/>
      <c r="G24" s="332"/>
      <c r="H24" s="332"/>
      <c r="I24" s="332"/>
      <c r="J24" s="332"/>
      <c r="K24" s="332"/>
      <c r="L24" s="332"/>
      <c r="M24" s="332"/>
      <c r="N24" s="332"/>
      <c r="O24" s="333"/>
    </row>
    <row r="25" spans="1:16" ht="23.25" customHeight="1">
      <c r="A25" s="39" t="s">
        <v>47</v>
      </c>
      <c r="B25" s="72"/>
      <c r="O25" s="40"/>
    </row>
    <row r="26" spans="1:16" ht="20.149999999999999" customHeight="1">
      <c r="O26" s="73" t="s">
        <v>109</v>
      </c>
    </row>
    <row r="27" spans="1:16" customFormat="1">
      <c r="A27" s="102"/>
      <c r="B27" s="102"/>
      <c r="C27" s="102"/>
      <c r="D27" s="102"/>
      <c r="E27" s="102"/>
      <c r="F27" s="102"/>
      <c r="G27" s="102"/>
      <c r="J27" s="103"/>
      <c r="K27" s="103"/>
      <c r="O27" s="103" t="s">
        <v>113</v>
      </c>
    </row>
    <row r="28" spans="1:16" customFormat="1" ht="19">
      <c r="A28" s="334" t="s">
        <v>74</v>
      </c>
      <c r="B28" s="334"/>
      <c r="C28" s="334"/>
      <c r="D28" s="334"/>
      <c r="E28" s="334"/>
      <c r="F28" s="334"/>
      <c r="G28" s="334"/>
      <c r="H28" s="334"/>
      <c r="I28" s="334"/>
      <c r="J28" s="334"/>
      <c r="K28" s="334"/>
      <c r="L28" s="334"/>
      <c r="M28" s="334"/>
      <c r="N28" s="334"/>
      <c r="O28" s="334"/>
    </row>
    <row r="29" spans="1:16" customFormat="1" ht="25.5" customHeight="1">
      <c r="A29" s="104"/>
      <c r="B29" s="102"/>
      <c r="C29" s="102"/>
      <c r="D29" s="102"/>
      <c r="E29" s="102"/>
      <c r="F29" s="102"/>
      <c r="G29" s="102"/>
      <c r="H29" s="103"/>
      <c r="I29" s="103"/>
      <c r="J29" s="335" t="s">
        <v>112</v>
      </c>
      <c r="K29" s="335"/>
      <c r="L29" s="336">
        <f>$C$6</f>
        <v>0</v>
      </c>
      <c r="M29" s="336"/>
      <c r="N29" s="336"/>
      <c r="O29" s="336"/>
      <c r="P29" s="105"/>
    </row>
    <row r="30" spans="1:16" customFormat="1" ht="14.25" customHeight="1">
      <c r="B30" s="102"/>
      <c r="C30" s="102"/>
      <c r="D30" s="102"/>
      <c r="E30" s="106"/>
      <c r="F30" s="106"/>
      <c r="G30" s="107"/>
      <c r="H30" s="107"/>
      <c r="I30" s="107"/>
      <c r="J30" s="107"/>
      <c r="K30" s="107"/>
    </row>
    <row r="31" spans="1:16" customFormat="1" ht="18.75" customHeight="1">
      <c r="A31" s="337" t="s">
        <v>103</v>
      </c>
      <c r="B31" s="337"/>
      <c r="C31" s="337"/>
      <c r="D31" s="337"/>
      <c r="E31" s="337"/>
      <c r="F31" s="337"/>
      <c r="G31" s="337"/>
      <c r="H31" s="337"/>
      <c r="I31" s="337"/>
      <c r="J31" s="337"/>
      <c r="K31" s="337"/>
      <c r="L31" s="337"/>
      <c r="M31" s="337"/>
      <c r="N31" s="337"/>
      <c r="O31" s="337"/>
    </row>
    <row r="32" spans="1:16" customFormat="1" ht="12" customHeight="1" thickBot="1">
      <c r="A32" s="108"/>
      <c r="B32" s="108"/>
      <c r="C32" s="108"/>
      <c r="D32" s="108"/>
      <c r="E32" s="108"/>
      <c r="F32" s="108"/>
      <c r="G32" s="108"/>
      <c r="H32" s="108"/>
      <c r="I32" s="108"/>
      <c r="J32" s="108"/>
      <c r="K32" s="108"/>
    </row>
    <row r="33" spans="1:15" customFormat="1" ht="27" customHeight="1" thickBot="1">
      <c r="A33" s="338" t="s">
        <v>75</v>
      </c>
      <c r="B33" s="339"/>
      <c r="C33" s="342" t="s">
        <v>76</v>
      </c>
      <c r="D33" s="342"/>
      <c r="E33" s="343"/>
      <c r="F33" s="343"/>
      <c r="G33" s="343"/>
      <c r="H33" s="343"/>
      <c r="I33" s="102"/>
      <c r="J33" s="39"/>
      <c r="K33" s="39"/>
      <c r="N33" s="109" t="s">
        <v>3</v>
      </c>
      <c r="O33" s="110" t="s">
        <v>29</v>
      </c>
    </row>
    <row r="34" spans="1:15" customFormat="1" ht="27" customHeight="1" thickBot="1">
      <c r="A34" s="340"/>
      <c r="B34" s="341"/>
      <c r="C34" s="344" t="s">
        <v>77</v>
      </c>
      <c r="D34" s="344"/>
      <c r="E34" s="343"/>
      <c r="F34" s="343"/>
      <c r="G34" s="343"/>
      <c r="H34" s="343"/>
      <c r="I34" s="102"/>
      <c r="J34" s="39"/>
      <c r="K34" s="39"/>
      <c r="N34" s="148">
        <f>N4</f>
        <v>0</v>
      </c>
      <c r="O34" s="111">
        <f>O4</f>
        <v>0</v>
      </c>
    </row>
    <row r="35" spans="1:15" customFormat="1" ht="14.25" customHeight="1">
      <c r="A35" s="112"/>
      <c r="B35" s="112"/>
      <c r="C35" s="102"/>
      <c r="D35" s="102"/>
      <c r="E35" s="102"/>
      <c r="F35" s="102"/>
      <c r="G35" s="102"/>
      <c r="H35" s="102"/>
      <c r="I35" s="102"/>
      <c r="J35" s="96"/>
      <c r="K35" s="97"/>
    </row>
    <row r="36" spans="1:15" customFormat="1" ht="14.5" thickBot="1">
      <c r="A36" s="113" t="s">
        <v>78</v>
      </c>
      <c r="B36" s="102"/>
      <c r="C36" s="102"/>
      <c r="D36" s="102"/>
      <c r="E36" s="114"/>
      <c r="F36" s="395"/>
      <c r="G36" s="395"/>
      <c r="H36" s="335"/>
      <c r="I36" s="335"/>
      <c r="J36" s="335"/>
      <c r="K36" s="335"/>
      <c r="L36" s="115"/>
      <c r="M36" s="115"/>
      <c r="O36" s="144">
        <f>J6</f>
        <v>0</v>
      </c>
    </row>
    <row r="37" spans="1:15" customFormat="1" ht="36.5" thickBot="1">
      <c r="A37" s="116" t="s">
        <v>79</v>
      </c>
      <c r="B37" s="345" t="s">
        <v>11</v>
      </c>
      <c r="C37" s="346"/>
      <c r="D37" s="347" t="s">
        <v>101</v>
      </c>
      <c r="E37" s="348"/>
      <c r="F37" s="117" t="s">
        <v>80</v>
      </c>
      <c r="G37" s="118" t="s">
        <v>81</v>
      </c>
      <c r="H37" s="345" t="s">
        <v>82</v>
      </c>
      <c r="I37" s="349"/>
      <c r="J37" s="349"/>
      <c r="K37" s="349"/>
      <c r="L37" s="349"/>
      <c r="M37" s="349"/>
      <c r="N37" s="349"/>
      <c r="O37" s="350"/>
    </row>
    <row r="38" spans="1:15" customFormat="1" ht="33.75" customHeight="1" thickTop="1" thickBot="1">
      <c r="A38" s="158"/>
      <c r="B38" s="351" t="s">
        <v>83</v>
      </c>
      <c r="C38" s="352"/>
      <c r="D38" s="353">
        <f>B17</f>
        <v>0</v>
      </c>
      <c r="E38" s="354"/>
      <c r="F38" s="119">
        <f>G38-D38</f>
        <v>0</v>
      </c>
      <c r="G38" s="164"/>
      <c r="H38" s="355"/>
      <c r="I38" s="356"/>
      <c r="J38" s="356"/>
      <c r="K38" s="356"/>
      <c r="L38" s="356"/>
      <c r="M38" s="356"/>
      <c r="N38" s="356"/>
      <c r="O38" s="357"/>
    </row>
    <row r="39" spans="1:15" customFormat="1" ht="9.75" customHeight="1">
      <c r="A39" s="120"/>
      <c r="B39" s="121"/>
      <c r="C39" s="121"/>
      <c r="D39" s="122"/>
      <c r="E39" s="122"/>
      <c r="F39" s="361"/>
      <c r="G39" s="361"/>
      <c r="H39" s="362"/>
      <c r="I39" s="362"/>
      <c r="J39" s="362"/>
      <c r="K39" s="362"/>
    </row>
    <row r="40" spans="1:15" customFormat="1" ht="14.5" thickBot="1">
      <c r="A40" s="113" t="s">
        <v>84</v>
      </c>
      <c r="B40" s="102"/>
      <c r="C40" s="102"/>
      <c r="D40" s="102"/>
      <c r="E40" s="102"/>
      <c r="F40" s="102"/>
      <c r="G40" s="102"/>
      <c r="H40" s="102"/>
      <c r="I40" s="102"/>
      <c r="J40" s="102"/>
      <c r="K40" s="102"/>
    </row>
    <row r="41" spans="1:15" customFormat="1" ht="18.75" customHeight="1">
      <c r="A41" s="363" t="s">
        <v>79</v>
      </c>
      <c r="B41" s="365" t="s">
        <v>85</v>
      </c>
      <c r="C41" s="367" t="s">
        <v>86</v>
      </c>
      <c r="D41" s="368"/>
      <c r="E41" s="369" t="s">
        <v>87</v>
      </c>
      <c r="F41" s="371" t="s">
        <v>80</v>
      </c>
      <c r="G41" s="365" t="s">
        <v>81</v>
      </c>
      <c r="H41" s="373" t="s">
        <v>82</v>
      </c>
      <c r="I41" s="374"/>
      <c r="J41" s="374"/>
      <c r="K41" s="374"/>
      <c r="L41" s="374"/>
      <c r="M41" s="374"/>
      <c r="N41" s="374"/>
      <c r="O41" s="375"/>
    </row>
    <row r="42" spans="1:15" customFormat="1" ht="24.5" thickBot="1">
      <c r="A42" s="364"/>
      <c r="B42" s="366"/>
      <c r="C42" s="123" t="s">
        <v>88</v>
      </c>
      <c r="D42" s="123" t="s">
        <v>89</v>
      </c>
      <c r="E42" s="370"/>
      <c r="F42" s="372"/>
      <c r="G42" s="366"/>
      <c r="H42" s="376"/>
      <c r="I42" s="377"/>
      <c r="J42" s="377"/>
      <c r="K42" s="377"/>
      <c r="L42" s="377"/>
      <c r="M42" s="377"/>
      <c r="N42" s="377"/>
      <c r="O42" s="378"/>
    </row>
    <row r="43" spans="1:15" customFormat="1" ht="27" customHeight="1" thickTop="1">
      <c r="A43" s="159"/>
      <c r="B43" s="138">
        <v>4</v>
      </c>
      <c r="C43" s="124">
        <f>C14</f>
        <v>0</v>
      </c>
      <c r="D43" s="124">
        <f>C15</f>
        <v>0</v>
      </c>
      <c r="E43" s="125">
        <f>SUM(C43:D43)</f>
        <v>0</v>
      </c>
      <c r="F43" s="126">
        <f>G43-E43</f>
        <v>0</v>
      </c>
      <c r="G43" s="163"/>
      <c r="H43" s="379"/>
      <c r="I43" s="380"/>
      <c r="J43" s="380"/>
      <c r="K43" s="380"/>
      <c r="L43" s="380"/>
      <c r="M43" s="380"/>
      <c r="N43" s="380"/>
      <c r="O43" s="381"/>
    </row>
    <row r="44" spans="1:15" customFormat="1" ht="27" customHeight="1">
      <c r="A44" s="160"/>
      <c r="B44" s="138">
        <v>5</v>
      </c>
      <c r="C44" s="124">
        <f>D14</f>
        <v>0</v>
      </c>
      <c r="D44" s="124">
        <f>D15</f>
        <v>0</v>
      </c>
      <c r="E44" s="125">
        <f t="shared" ref="E44:E54" si="4">SUM(C44:D44)</f>
        <v>0</v>
      </c>
      <c r="F44" s="126">
        <f t="shared" ref="F44:F54" si="5">G44-E44</f>
        <v>0</v>
      </c>
      <c r="G44" s="163"/>
      <c r="H44" s="358"/>
      <c r="I44" s="359"/>
      <c r="J44" s="359"/>
      <c r="K44" s="359"/>
      <c r="L44" s="359"/>
      <c r="M44" s="359"/>
      <c r="N44" s="359"/>
      <c r="O44" s="360"/>
    </row>
    <row r="45" spans="1:15" customFormat="1" ht="27" customHeight="1">
      <c r="A45" s="160"/>
      <c r="B45" s="138">
        <v>6</v>
      </c>
      <c r="C45" s="124">
        <f>E14</f>
        <v>0</v>
      </c>
      <c r="D45" s="124">
        <f>E15</f>
        <v>0</v>
      </c>
      <c r="E45" s="125">
        <f t="shared" si="4"/>
        <v>0</v>
      </c>
      <c r="F45" s="126">
        <f t="shared" si="5"/>
        <v>0</v>
      </c>
      <c r="G45" s="163"/>
      <c r="H45" s="358"/>
      <c r="I45" s="359"/>
      <c r="J45" s="359"/>
      <c r="K45" s="359"/>
      <c r="L45" s="359"/>
      <c r="M45" s="359"/>
      <c r="N45" s="359"/>
      <c r="O45" s="360"/>
    </row>
    <row r="46" spans="1:15" customFormat="1" ht="27" customHeight="1">
      <c r="A46" s="160"/>
      <c r="B46" s="138">
        <v>7</v>
      </c>
      <c r="C46" s="124">
        <f>F14</f>
        <v>0</v>
      </c>
      <c r="D46" s="124">
        <f>F15</f>
        <v>0</v>
      </c>
      <c r="E46" s="125">
        <f t="shared" si="4"/>
        <v>0</v>
      </c>
      <c r="F46" s="126">
        <f t="shared" si="5"/>
        <v>0</v>
      </c>
      <c r="G46" s="163"/>
      <c r="H46" s="358"/>
      <c r="I46" s="359"/>
      <c r="J46" s="359"/>
      <c r="K46" s="359"/>
      <c r="L46" s="359"/>
      <c r="M46" s="359"/>
      <c r="N46" s="359"/>
      <c r="O46" s="360"/>
    </row>
    <row r="47" spans="1:15" customFormat="1" ht="27" customHeight="1">
      <c r="A47" s="160"/>
      <c r="B47" s="138">
        <v>8</v>
      </c>
      <c r="C47" s="124">
        <f>G14</f>
        <v>0</v>
      </c>
      <c r="D47" s="124">
        <f>G15</f>
        <v>0</v>
      </c>
      <c r="E47" s="125">
        <f t="shared" si="4"/>
        <v>0</v>
      </c>
      <c r="F47" s="126">
        <f t="shared" si="5"/>
        <v>0</v>
      </c>
      <c r="G47" s="163"/>
      <c r="H47" s="358"/>
      <c r="I47" s="359"/>
      <c r="J47" s="359"/>
      <c r="K47" s="359"/>
      <c r="L47" s="359"/>
      <c r="M47" s="359"/>
      <c r="N47" s="359"/>
      <c r="O47" s="360"/>
    </row>
    <row r="48" spans="1:15" customFormat="1" ht="27" customHeight="1">
      <c r="A48" s="160"/>
      <c r="B48" s="138">
        <v>9</v>
      </c>
      <c r="C48" s="127">
        <f>H14</f>
        <v>0</v>
      </c>
      <c r="D48" s="127">
        <f>H15</f>
        <v>0</v>
      </c>
      <c r="E48" s="125">
        <f t="shared" si="4"/>
        <v>0</v>
      </c>
      <c r="F48" s="126">
        <f t="shared" si="5"/>
        <v>0</v>
      </c>
      <c r="G48" s="163"/>
      <c r="H48" s="358"/>
      <c r="I48" s="359"/>
      <c r="J48" s="359"/>
      <c r="K48" s="359"/>
      <c r="L48" s="359"/>
      <c r="M48" s="359"/>
      <c r="N48" s="359"/>
      <c r="O48" s="360"/>
    </row>
    <row r="49" spans="1:15" customFormat="1" ht="27" customHeight="1">
      <c r="A49" s="160"/>
      <c r="B49" s="138">
        <v>10</v>
      </c>
      <c r="C49" s="127">
        <f>I14</f>
        <v>0</v>
      </c>
      <c r="D49" s="127">
        <f>I15</f>
        <v>0</v>
      </c>
      <c r="E49" s="125">
        <f t="shared" si="4"/>
        <v>0</v>
      </c>
      <c r="F49" s="126">
        <f t="shared" si="5"/>
        <v>0</v>
      </c>
      <c r="G49" s="163"/>
      <c r="H49" s="358"/>
      <c r="I49" s="359"/>
      <c r="J49" s="359"/>
      <c r="K49" s="359"/>
      <c r="L49" s="359"/>
      <c r="M49" s="359"/>
      <c r="N49" s="359"/>
      <c r="O49" s="360"/>
    </row>
    <row r="50" spans="1:15" customFormat="1" ht="27" customHeight="1">
      <c r="A50" s="160"/>
      <c r="B50" s="138">
        <v>11</v>
      </c>
      <c r="C50" s="127">
        <f>J14</f>
        <v>0</v>
      </c>
      <c r="D50" s="127">
        <f>J15</f>
        <v>0</v>
      </c>
      <c r="E50" s="125">
        <f t="shared" si="4"/>
        <v>0</v>
      </c>
      <c r="F50" s="126">
        <f t="shared" si="5"/>
        <v>0</v>
      </c>
      <c r="G50" s="163"/>
      <c r="H50" s="358"/>
      <c r="I50" s="359"/>
      <c r="J50" s="359"/>
      <c r="K50" s="359"/>
      <c r="L50" s="359"/>
      <c r="M50" s="359"/>
      <c r="N50" s="359"/>
      <c r="O50" s="360"/>
    </row>
    <row r="51" spans="1:15" customFormat="1" ht="27" customHeight="1">
      <c r="A51" s="160"/>
      <c r="B51" s="138">
        <v>12</v>
      </c>
      <c r="C51" s="127">
        <f>K14</f>
        <v>0</v>
      </c>
      <c r="D51" s="127">
        <f>K15</f>
        <v>0</v>
      </c>
      <c r="E51" s="125">
        <f t="shared" si="4"/>
        <v>0</v>
      </c>
      <c r="F51" s="126">
        <f t="shared" si="5"/>
        <v>0</v>
      </c>
      <c r="G51" s="163"/>
      <c r="H51" s="358"/>
      <c r="I51" s="359"/>
      <c r="J51" s="359"/>
      <c r="K51" s="359"/>
      <c r="L51" s="359"/>
      <c r="M51" s="359"/>
      <c r="N51" s="359"/>
      <c r="O51" s="360"/>
    </row>
    <row r="52" spans="1:15" customFormat="1" ht="27" customHeight="1">
      <c r="A52" s="160"/>
      <c r="B52" s="138">
        <v>1</v>
      </c>
      <c r="C52" s="127">
        <f>L14</f>
        <v>0</v>
      </c>
      <c r="D52" s="127">
        <f>L15</f>
        <v>0</v>
      </c>
      <c r="E52" s="125">
        <f t="shared" si="4"/>
        <v>0</v>
      </c>
      <c r="F52" s="126">
        <f t="shared" si="5"/>
        <v>0</v>
      </c>
      <c r="G52" s="163"/>
      <c r="H52" s="358"/>
      <c r="I52" s="359"/>
      <c r="J52" s="359"/>
      <c r="K52" s="359"/>
      <c r="L52" s="359"/>
      <c r="M52" s="359"/>
      <c r="N52" s="359"/>
      <c r="O52" s="360"/>
    </row>
    <row r="53" spans="1:15" customFormat="1" ht="27" customHeight="1">
      <c r="A53" s="160"/>
      <c r="B53" s="138">
        <v>2</v>
      </c>
      <c r="C53" s="127">
        <f>M14</f>
        <v>0</v>
      </c>
      <c r="D53" s="127">
        <f>M15</f>
        <v>0</v>
      </c>
      <c r="E53" s="125">
        <f t="shared" si="4"/>
        <v>0</v>
      </c>
      <c r="F53" s="126">
        <f t="shared" si="5"/>
        <v>0</v>
      </c>
      <c r="G53" s="163"/>
      <c r="H53" s="358"/>
      <c r="I53" s="359"/>
      <c r="J53" s="359"/>
      <c r="K53" s="359"/>
      <c r="L53" s="359"/>
      <c r="M53" s="359"/>
      <c r="N53" s="359"/>
      <c r="O53" s="360"/>
    </row>
    <row r="54" spans="1:15" customFormat="1" ht="27" customHeight="1" thickBot="1">
      <c r="A54" s="161"/>
      <c r="B54" s="139">
        <v>3</v>
      </c>
      <c r="C54" s="135">
        <f>N14</f>
        <v>0</v>
      </c>
      <c r="D54" s="135">
        <f>N15</f>
        <v>0</v>
      </c>
      <c r="E54" s="128">
        <f t="shared" si="4"/>
        <v>0</v>
      </c>
      <c r="F54" s="136">
        <f t="shared" si="5"/>
        <v>0</v>
      </c>
      <c r="G54" s="162"/>
      <c r="H54" s="384"/>
      <c r="I54" s="385"/>
      <c r="J54" s="385"/>
      <c r="K54" s="385"/>
      <c r="L54" s="385"/>
      <c r="M54" s="385"/>
      <c r="N54" s="385"/>
      <c r="O54" s="386"/>
    </row>
    <row r="55" spans="1:15" customFormat="1" ht="14">
      <c r="A55" s="129" t="s">
        <v>90</v>
      </c>
      <c r="C55" s="102"/>
      <c r="D55" s="102"/>
      <c r="E55" s="102"/>
      <c r="F55" s="102"/>
      <c r="G55" s="102"/>
      <c r="H55" s="102"/>
      <c r="I55" s="102"/>
      <c r="J55" s="102"/>
      <c r="K55" s="102"/>
    </row>
    <row r="56" spans="1:15" customFormat="1" ht="30.75" customHeight="1">
      <c r="A56" s="382" t="s">
        <v>91</v>
      </c>
      <c r="B56" s="382"/>
      <c r="C56" s="383" t="s">
        <v>95</v>
      </c>
      <c r="D56" s="383"/>
      <c r="E56" s="383"/>
      <c r="F56" s="383"/>
      <c r="G56" s="383"/>
      <c r="H56" s="383"/>
      <c r="I56" s="383"/>
      <c r="J56" s="383"/>
      <c r="K56" s="383"/>
      <c r="L56" s="130"/>
    </row>
    <row r="57" spans="1:15" customFormat="1" ht="30" customHeight="1">
      <c r="A57" s="131"/>
      <c r="B57" s="132" t="s">
        <v>92</v>
      </c>
      <c r="C57" s="383" t="s">
        <v>93</v>
      </c>
      <c r="D57" s="383"/>
      <c r="E57" s="383"/>
      <c r="F57" s="383"/>
      <c r="G57" s="383"/>
      <c r="H57" s="383"/>
      <c r="I57" s="383"/>
      <c r="J57" s="383"/>
      <c r="K57" s="383"/>
      <c r="L57" s="133"/>
      <c r="O57" s="134" t="s">
        <v>109</v>
      </c>
    </row>
    <row r="59" spans="1:15" customFormat="1">
      <c r="B59" s="132"/>
    </row>
    <row r="60" spans="1:15" customFormat="1">
      <c r="A60" s="102"/>
      <c r="K60" s="39"/>
    </row>
  </sheetData>
  <sheetProtection sheet="1" objects="1" scenarios="1" formatCells="0" selectLockedCells="1"/>
  <mergeCells count="82">
    <mergeCell ref="A56:B56"/>
    <mergeCell ref="C56:K56"/>
    <mergeCell ref="C57:K57"/>
    <mergeCell ref="H10:I10"/>
    <mergeCell ref="J10:L10"/>
    <mergeCell ref="H52:O52"/>
    <mergeCell ref="H53:O53"/>
    <mergeCell ref="H54:O54"/>
    <mergeCell ref="F41:F42"/>
    <mergeCell ref="G41:G42"/>
    <mergeCell ref="H41:O42"/>
    <mergeCell ref="F36:K36"/>
    <mergeCell ref="B37:C37"/>
    <mergeCell ref="D37:E37"/>
    <mergeCell ref="H37:O37"/>
    <mergeCell ref="B38:C38"/>
    <mergeCell ref="F39:K39"/>
    <mergeCell ref="A41:A42"/>
    <mergeCell ref="B41:B42"/>
    <mergeCell ref="C41:D41"/>
    <mergeCell ref="E41:E42"/>
    <mergeCell ref="H49:O49"/>
    <mergeCell ref="H50:O50"/>
    <mergeCell ref="H51:O51"/>
    <mergeCell ref="H43:O43"/>
    <mergeCell ref="H44:O44"/>
    <mergeCell ref="H45:O45"/>
    <mergeCell ref="H46:O46"/>
    <mergeCell ref="H47:O47"/>
    <mergeCell ref="H48:O48"/>
    <mergeCell ref="D38:E38"/>
    <mergeCell ref="H38:O38"/>
    <mergeCell ref="A31:O31"/>
    <mergeCell ref="A33:B34"/>
    <mergeCell ref="C33:D33"/>
    <mergeCell ref="E33:H33"/>
    <mergeCell ref="C34:D34"/>
    <mergeCell ref="E34:H34"/>
    <mergeCell ref="A21:B21"/>
    <mergeCell ref="A23:B23"/>
    <mergeCell ref="B24:O24"/>
    <mergeCell ref="A28:O28"/>
    <mergeCell ref="J29:K29"/>
    <mergeCell ref="L29:O29"/>
    <mergeCell ref="A22:B22"/>
    <mergeCell ref="O16:O17"/>
    <mergeCell ref="A18:B18"/>
    <mergeCell ref="A19:B19"/>
    <mergeCell ref="K16:K17"/>
    <mergeCell ref="L16:L17"/>
    <mergeCell ref="I16:I17"/>
    <mergeCell ref="J16:J17"/>
    <mergeCell ref="F16:F17"/>
    <mergeCell ref="M16:M17"/>
    <mergeCell ref="N16:N17"/>
    <mergeCell ref="D16:D17"/>
    <mergeCell ref="E16:E17"/>
    <mergeCell ref="A20:B20"/>
    <mergeCell ref="G16:G17"/>
    <mergeCell ref="H16:H17"/>
    <mergeCell ref="A13:B13"/>
    <mergeCell ref="A14:B14"/>
    <mergeCell ref="A15:B15"/>
    <mergeCell ref="A16:B16"/>
    <mergeCell ref="C16:C17"/>
    <mergeCell ref="H7:I7"/>
    <mergeCell ref="J7:L7"/>
    <mergeCell ref="M7:O7"/>
    <mergeCell ref="C8:D8"/>
    <mergeCell ref="H8:H9"/>
    <mergeCell ref="J8:L8"/>
    <mergeCell ref="J9:L9"/>
    <mergeCell ref="M8:O10"/>
    <mergeCell ref="D10:E10"/>
    <mergeCell ref="C7:D7"/>
    <mergeCell ref="A2:E2"/>
    <mergeCell ref="K2:O2"/>
    <mergeCell ref="A4:H4"/>
    <mergeCell ref="I4:L4"/>
    <mergeCell ref="H6:I6"/>
    <mergeCell ref="J6:O6"/>
    <mergeCell ref="C6:F6"/>
  </mergeCells>
  <phoneticPr fontId="7"/>
  <dataValidations xWindow="379" yWindow="734" count="9">
    <dataValidation type="custom" showInputMessage="1" showErrorMessage="1" errorTitle="このセルは入力できません" error="このセルは自動計算されるため、入力できません。" sqref="F43:F54" xr:uid="{D985987E-91B5-4816-B51C-BF933F016E92}">
      <formula1>G43-E43</formula1>
    </dataValidation>
    <dataValidation type="date" allowBlank="1" showInputMessage="1" showErrorMessage="1" errorTitle="年月日誤り" error="令和7年度内の日付を入力してください。（日付の間にスペースを入れないでください。）" promptTitle="西暦で入力してください。" prompt="例：○○○○/○/○_x000a_年月日の区切りには / （スラッシュ）を使用してください。" sqref="J8:L10" xr:uid="{B3038DE9-7EF6-40DB-8104-176A02C7FF19}">
      <formula1>45748</formula1>
      <formula2>46112</formula2>
    </dataValidation>
    <dataValidation allowBlank="1" showInputMessage="1" showErrorMessage="1" prompt="建物名、部屋番号まで入力してください。" sqref="J6:O6" xr:uid="{A215E96C-33BE-4A45-8CAF-1449E859B0A3}"/>
    <dataValidation allowBlank="1" showErrorMessage="1" sqref="N34 N4" xr:uid="{3F5211D2-F3FE-49D1-B74D-19D7996A56E2}"/>
    <dataValidation type="list" allowBlank="1" showInputMessage="1" showErrorMessage="1" sqref="I4" xr:uid="{F52370D3-E899-46C1-8F59-438DBF3FE061}">
      <formula1>"事業計画書（宿舎別）,交付申請書（宿舎別）,実績報告書（宿舎別）"</formula1>
    </dataValidation>
    <dataValidation allowBlank="1" showInputMessage="1" showErrorMessage="1" promptTitle="直接入力不可" prompt="黄色の網掛け部分は直接入力しないでください。" sqref="D10:E10" xr:uid="{82A6848A-6BE1-4450-95FF-F72584A19380}"/>
    <dataValidation type="custom" allowBlank="1" showInputMessage="1" showErrorMessage="1" sqref="F38" xr:uid="{DBE5A944-8F59-4A51-BF5D-BECA1F75130B}">
      <formula1>G38-D38</formula1>
    </dataValidation>
    <dataValidation type="date" errorStyle="warning" allowBlank="1" showInputMessage="1" showErrorMessage="1" errorTitle="年月日再確認" error="本年度経費支払日以外の年月日が入っていませんか？_x000a_（例）2020/1/31_x000a_※礼金に関しては、その限りではありません。" sqref="A39" xr:uid="{94D8A048-AEED-4099-890C-A4E358525054}">
      <formula1>44621</formula1>
      <formula2>45016</formula2>
    </dataValidation>
    <dataValidation allowBlank="1" showInputMessage="1" showErrorMessage="1" promptTitle="住民票の表記どおりに記入してください" prompt="（カタカナや通称名の表記は不要） " sqref="J7:L7" xr:uid="{9851C26E-EA1C-4995-9698-F64C0104DE5D}"/>
  </dataValidations>
  <pageMargins left="0.62992125984251968" right="0.62992125984251968" top="0.51181102362204722" bottom="0.31496062992125984" header="0.31496062992125984" footer="0.19685039370078741"/>
  <pageSetup paperSize="9" scale="78" fitToHeight="0" orientation="landscape" r:id="rId1"/>
  <rowBreaks count="1" manualBreakCount="1">
    <brk id="26"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E782F-8048-485A-A5E5-585E9D29A2B0}">
  <sheetPr codeName="Sheet11"/>
  <dimension ref="A1:N24"/>
  <sheetViews>
    <sheetView zoomScaleNormal="100" workbookViewId="0">
      <selection activeCell="F15" sqref="F15"/>
    </sheetView>
  </sheetViews>
  <sheetFormatPr defaultColWidth="9" defaultRowHeight="13"/>
  <cols>
    <col min="1" max="4" width="9" style="74" customWidth="1"/>
    <col min="5" max="5" width="4.7265625" style="74" customWidth="1"/>
    <col min="6" max="6" width="9" style="74"/>
    <col min="7" max="8" width="9" style="74" customWidth="1"/>
    <col min="9" max="9" width="9" style="74"/>
    <col min="10" max="10" width="11.6328125" style="74" bestFit="1" customWidth="1"/>
    <col min="11" max="13" width="9" style="74"/>
    <col min="14" max="14" width="10.7265625" style="74" hidden="1" customWidth="1"/>
    <col min="15" max="15" width="11.6328125" style="74" customWidth="1"/>
    <col min="16" max="16384" width="9" style="74"/>
  </cols>
  <sheetData>
    <row r="1" spans="1:14" ht="13.5" customHeight="1">
      <c r="A1" s="74" t="s">
        <v>94</v>
      </c>
    </row>
    <row r="2" spans="1:14">
      <c r="J2" s="75"/>
      <c r="K2" s="74" t="s">
        <v>54</v>
      </c>
    </row>
    <row r="3" spans="1:14" ht="27.75" customHeight="1">
      <c r="A3" s="76" t="s">
        <v>55</v>
      </c>
      <c r="I3" s="77"/>
      <c r="J3" s="399" t="s">
        <v>105</v>
      </c>
      <c r="K3" s="399"/>
      <c r="L3" s="399"/>
      <c r="M3" s="399"/>
      <c r="N3" s="78"/>
    </row>
    <row r="4" spans="1:14" ht="13.5" customHeight="1">
      <c r="A4" s="76"/>
    </row>
    <row r="5" spans="1:14" ht="18" customHeight="1">
      <c r="A5" s="79" t="s">
        <v>99</v>
      </c>
    </row>
    <row r="6" spans="1:14" ht="23.25" customHeight="1">
      <c r="A6" s="410" t="s">
        <v>114</v>
      </c>
      <c r="B6" s="410"/>
      <c r="C6" s="410"/>
      <c r="D6" s="410"/>
      <c r="E6" s="410"/>
      <c r="F6" s="145" t="s">
        <v>58</v>
      </c>
      <c r="G6" s="402" t="s">
        <v>57</v>
      </c>
      <c r="H6" s="402"/>
      <c r="I6" s="402"/>
      <c r="J6" s="402"/>
    </row>
    <row r="7" spans="1:14" ht="30.75" customHeight="1" thickBot="1">
      <c r="A7" s="409" t="s">
        <v>98</v>
      </c>
      <c r="B7" s="409"/>
      <c r="C7" s="409"/>
      <c r="D7" s="409"/>
      <c r="E7" s="409"/>
      <c r="F7" s="145" t="s">
        <v>56</v>
      </c>
      <c r="G7" s="402"/>
      <c r="H7" s="402"/>
      <c r="I7" s="402"/>
      <c r="J7" s="402"/>
    </row>
    <row r="8" spans="1:14" ht="18" customHeight="1">
      <c r="A8" s="403"/>
      <c r="B8" s="404"/>
      <c r="C8" s="88"/>
      <c r="D8" s="80"/>
      <c r="E8" s="80"/>
      <c r="F8" s="145"/>
      <c r="I8" s="80"/>
      <c r="J8" s="87"/>
      <c r="K8" s="87"/>
      <c r="L8" s="87"/>
      <c r="M8" s="87"/>
      <c r="N8" s="81"/>
    </row>
    <row r="9" spans="1:14" ht="18" customHeight="1" thickBot="1">
      <c r="A9" s="405"/>
      <c r="B9" s="406"/>
      <c r="C9" s="88"/>
      <c r="D9" s="80"/>
      <c r="E9" s="80"/>
      <c r="F9" s="85"/>
      <c r="I9" s="80"/>
      <c r="J9" s="87"/>
      <c r="K9" s="87"/>
      <c r="L9" s="87"/>
      <c r="M9" s="87"/>
      <c r="N9" s="81"/>
    </row>
    <row r="12" spans="1:14" ht="18" customHeight="1">
      <c r="A12" s="79" t="s">
        <v>59</v>
      </c>
      <c r="G12" s="82"/>
      <c r="H12" s="82" t="s">
        <v>60</v>
      </c>
    </row>
    <row r="13" spans="1:14" ht="14.5" thickBot="1">
      <c r="A13" s="79"/>
      <c r="H13" s="74" t="s">
        <v>61</v>
      </c>
    </row>
    <row r="14" spans="1:14" ht="27" customHeight="1" thickBot="1">
      <c r="A14" s="400"/>
      <c r="B14" s="401"/>
      <c r="G14" s="86"/>
      <c r="H14" s="400"/>
      <c r="I14" s="401"/>
    </row>
    <row r="17" spans="1:14" ht="18" customHeight="1">
      <c r="A17" s="79" t="s">
        <v>62</v>
      </c>
      <c r="H17" s="82" t="s">
        <v>67</v>
      </c>
    </row>
    <row r="18" spans="1:14" ht="13.5" thickBot="1">
      <c r="A18" s="74" t="s">
        <v>63</v>
      </c>
      <c r="H18" s="74" t="s">
        <v>106</v>
      </c>
    </row>
    <row r="19" spans="1:14" ht="27" customHeight="1" thickBot="1">
      <c r="A19" s="400"/>
      <c r="B19" s="401"/>
      <c r="H19" s="400"/>
      <c r="I19" s="401"/>
    </row>
    <row r="22" spans="1:14" ht="24" customHeight="1" thickBot="1">
      <c r="H22" s="83" t="s">
        <v>64</v>
      </c>
    </row>
    <row r="23" spans="1:14" ht="40" customHeight="1" thickBot="1">
      <c r="H23" s="407" t="s">
        <v>65</v>
      </c>
      <c r="I23" s="408"/>
      <c r="J23" s="396" t="str">
        <f>IF(OR(ISBLANK(A8),ISBLANK(A14),ISBLANK(H14),ISBLANK(A19),ISBLANK(H19)),"",IF(A8="新規",IF(DAY(N23)=1,N23,DATE(YEAR(N23),MONTH(N23)+1,1)),IF(A8="継続",N23)))</f>
        <v/>
      </c>
      <c r="K23" s="397"/>
      <c r="L23" s="398"/>
      <c r="N23" s="84">
        <f>MAX(A14,H14,A19,H19)</f>
        <v>0</v>
      </c>
    </row>
    <row r="24" spans="1:14" ht="30" customHeight="1"/>
  </sheetData>
  <mergeCells count="11">
    <mergeCell ref="J23:L23"/>
    <mergeCell ref="J3:M3"/>
    <mergeCell ref="A14:B14"/>
    <mergeCell ref="A19:B19"/>
    <mergeCell ref="H14:I14"/>
    <mergeCell ref="H19:I19"/>
    <mergeCell ref="G6:J7"/>
    <mergeCell ref="A8:B9"/>
    <mergeCell ref="H23:I23"/>
    <mergeCell ref="A7:E7"/>
    <mergeCell ref="A6:E6"/>
  </mergeCells>
  <phoneticPr fontId="7"/>
  <dataValidations count="2">
    <dataValidation type="date" allowBlank="1" showInputMessage="1" showErrorMessage="1" error="日付を入力してください" sqref="A14:B14" xr:uid="{6112B6F4-6D1E-4677-A05C-8E9E75CC1709}">
      <formula1>1</formula1>
      <formula2>46112</formula2>
    </dataValidation>
    <dataValidation type="list" allowBlank="1" showInputMessage="1" showErrorMessage="1" sqref="A8:B9" xr:uid="{70ED3B2E-FF9E-436D-B47B-2CCE968AEBDB}">
      <formula1>"継続,新規"</formula1>
    </dataValidation>
  </dataValidations>
  <pageMargins left="0.7" right="0.7" top="0.75" bottom="0.75" header="0.3" footer="0.3"/>
  <pageSetup paperSize="9"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3D9CE-8D4C-4BE1-9572-B9BEB6804B34}">
  <sheetPr codeName="Sheet12"/>
  <dimension ref="A1:P21"/>
  <sheetViews>
    <sheetView zoomScaleNormal="100" zoomScaleSheetLayoutView="145" workbookViewId="0">
      <selection activeCell="B8" sqref="B8"/>
    </sheetView>
  </sheetViews>
  <sheetFormatPr defaultColWidth="9" defaultRowHeight="13"/>
  <cols>
    <col min="1" max="1" width="9" style="6"/>
    <col min="2" max="2" width="9.6328125" style="6" customWidth="1"/>
    <col min="3" max="3" width="4" style="6" customWidth="1"/>
    <col min="4" max="4" width="9.6328125" style="6" customWidth="1"/>
    <col min="5" max="5" width="4" style="6" customWidth="1"/>
    <col min="6" max="6" width="8.36328125" style="6" customWidth="1"/>
    <col min="7" max="7" width="9.6328125" style="6" customWidth="1"/>
    <col min="8" max="8" width="4" style="6" customWidth="1"/>
    <col min="9" max="9" width="9.6328125" style="6" customWidth="1"/>
    <col min="10" max="10" width="4" style="6" customWidth="1"/>
    <col min="11" max="12" width="9.6328125" style="6" customWidth="1"/>
    <col min="13" max="13" width="5.36328125" style="6" customWidth="1"/>
    <col min="14" max="14" width="9" style="6"/>
    <col min="15" max="16" width="7" style="6" hidden="1" customWidth="1"/>
    <col min="17" max="16384" width="9" style="6"/>
  </cols>
  <sheetData>
    <row r="1" spans="1:16">
      <c r="A1" s="6" t="s">
        <v>70</v>
      </c>
    </row>
    <row r="2" spans="1:16">
      <c r="A2" s="6" t="s">
        <v>69</v>
      </c>
    </row>
    <row r="3" spans="1:16">
      <c r="A3" s="6" t="s">
        <v>100</v>
      </c>
    </row>
    <row r="4" spans="1:16" ht="18" customHeight="1"/>
    <row r="5" spans="1:16" ht="16.5">
      <c r="A5" s="5" t="s">
        <v>66</v>
      </c>
      <c r="K5" s="25"/>
      <c r="L5" s="6" t="s">
        <v>32</v>
      </c>
    </row>
    <row r="6" spans="1:16" ht="17.25" customHeight="1">
      <c r="A6" s="7" t="s">
        <v>33</v>
      </c>
    </row>
    <row r="7" spans="1:16" ht="17.25" customHeight="1"/>
    <row r="8" spans="1:16" ht="17.25" customHeight="1" thickBot="1">
      <c r="A8" s="8" t="s">
        <v>34</v>
      </c>
      <c r="B8" s="26"/>
      <c r="C8" s="9" t="s">
        <v>35</v>
      </c>
      <c r="D8" s="26"/>
      <c r="E8" s="9" t="s">
        <v>36</v>
      </c>
      <c r="F8" s="8" t="s">
        <v>37</v>
      </c>
      <c r="G8" s="9">
        <f>B8</f>
        <v>0</v>
      </c>
      <c r="H8" s="9" t="s">
        <v>35</v>
      </c>
      <c r="I8" s="26"/>
      <c r="J8" s="9" t="s">
        <v>36</v>
      </c>
      <c r="L8" s="10" t="s">
        <v>38</v>
      </c>
      <c r="M8" s="10">
        <f>I8-D8+1</f>
        <v>1</v>
      </c>
      <c r="O8" s="11">
        <v>4</v>
      </c>
      <c r="P8" s="10">
        <v>30</v>
      </c>
    </row>
    <row r="9" spans="1:16" ht="17.25" customHeight="1">
      <c r="A9" s="8"/>
      <c r="B9" s="12"/>
      <c r="C9" s="8"/>
      <c r="D9" s="12"/>
      <c r="E9" s="8"/>
      <c r="F9" s="8"/>
      <c r="G9" s="8"/>
      <c r="H9" s="8"/>
      <c r="I9" s="12"/>
      <c r="J9" s="8"/>
      <c r="O9" s="11">
        <v>5</v>
      </c>
      <c r="P9" s="10">
        <v>31</v>
      </c>
    </row>
    <row r="10" spans="1:16" ht="17.25" customHeight="1" thickBot="1">
      <c r="A10" s="7" t="s">
        <v>39</v>
      </c>
      <c r="O10" s="11">
        <v>6</v>
      </c>
      <c r="P10" s="10">
        <v>30</v>
      </c>
    </row>
    <row r="11" spans="1:16" ht="17.25" customHeight="1">
      <c r="A11" s="13" t="s">
        <v>40</v>
      </c>
      <c r="B11" s="27"/>
      <c r="I11" s="8"/>
      <c r="K11" s="14"/>
      <c r="O11" s="11">
        <v>7</v>
      </c>
      <c r="P11" s="10">
        <v>31</v>
      </c>
    </row>
    <row r="12" spans="1:16" ht="17.25" customHeight="1" thickBot="1">
      <c r="A12" s="15" t="s">
        <v>41</v>
      </c>
      <c r="B12" s="28"/>
      <c r="I12" s="8"/>
      <c r="K12" s="14"/>
      <c r="O12" s="11">
        <v>8</v>
      </c>
      <c r="P12" s="10">
        <v>31</v>
      </c>
    </row>
    <row r="13" spans="1:16" ht="17.25" customHeight="1" thickBot="1">
      <c r="N13" s="14"/>
      <c r="O13" s="11">
        <v>9</v>
      </c>
      <c r="P13" s="10">
        <v>30</v>
      </c>
    </row>
    <row r="14" spans="1:16" ht="17.25" customHeight="1">
      <c r="A14" s="7" t="s">
        <v>42</v>
      </c>
      <c r="J14" s="29"/>
      <c r="K14" s="30"/>
      <c r="L14" s="30"/>
      <c r="M14" s="31"/>
      <c r="N14" s="14"/>
      <c r="O14" s="11">
        <v>10</v>
      </c>
      <c r="P14" s="10">
        <v>31</v>
      </c>
    </row>
    <row r="15" spans="1:16" ht="17.25" customHeight="1" thickBot="1">
      <c r="A15" s="16">
        <f>B8</f>
        <v>0</v>
      </c>
      <c r="B15" s="6" t="s">
        <v>43</v>
      </c>
      <c r="F15" s="6" t="s">
        <v>44</v>
      </c>
      <c r="J15" s="32"/>
      <c r="K15" s="33">
        <f>B8</f>
        <v>0</v>
      </c>
      <c r="L15" s="34" t="s">
        <v>45</v>
      </c>
      <c r="M15" s="35"/>
      <c r="O15" s="11">
        <v>11</v>
      </c>
      <c r="P15" s="10">
        <v>30</v>
      </c>
    </row>
    <row r="16" spans="1:16" ht="17.25" customHeight="1">
      <c r="A16" s="17" t="s">
        <v>40</v>
      </c>
      <c r="B16" s="18" t="e">
        <f>ROUNDDOWN(B11/VLOOKUP($B$8,$O$8:$P$19,2,0),0)*$M$8</f>
        <v>#N/A</v>
      </c>
      <c r="F16" s="13" t="s">
        <v>40</v>
      </c>
      <c r="G16" s="27"/>
      <c r="J16" s="32"/>
      <c r="K16" s="19" t="s">
        <v>40</v>
      </c>
      <c r="L16" s="20" t="e">
        <f>IF(G16="",B16,MIN(B16,G16))</f>
        <v>#N/A</v>
      </c>
      <c r="M16" s="35"/>
      <c r="O16" s="11">
        <v>12</v>
      </c>
      <c r="P16" s="10">
        <v>31</v>
      </c>
    </row>
    <row r="17" spans="1:16" ht="17.25" customHeight="1" thickBot="1">
      <c r="A17" s="17" t="s">
        <v>41</v>
      </c>
      <c r="B17" s="18" t="e">
        <f>ROUNDDOWN(B12/VLOOKUP($B$8,$O$8:$P$19,2,0),0)*$M$8</f>
        <v>#N/A</v>
      </c>
      <c r="F17" s="15" t="s">
        <v>41</v>
      </c>
      <c r="G17" s="28"/>
      <c r="J17" s="32"/>
      <c r="K17" s="21" t="s">
        <v>41</v>
      </c>
      <c r="L17" s="22" t="e">
        <f>IF(G17="",B17,MIN(B17,G17))</f>
        <v>#N/A</v>
      </c>
      <c r="M17" s="35"/>
      <c r="O17" s="11">
        <v>1</v>
      </c>
      <c r="P17" s="10">
        <v>31</v>
      </c>
    </row>
    <row r="18" spans="1:16" ht="17.25" customHeight="1" thickBot="1">
      <c r="J18" s="36"/>
      <c r="K18" s="37"/>
      <c r="L18" s="37"/>
      <c r="M18" s="38"/>
      <c r="O18" s="11">
        <v>2</v>
      </c>
      <c r="P18" s="10">
        <v>28</v>
      </c>
    </row>
    <row r="19" spans="1:16" ht="17.25" customHeight="1">
      <c r="E19" s="24" t="s">
        <v>46</v>
      </c>
      <c r="H19" s="23"/>
      <c r="O19" s="11">
        <v>3</v>
      </c>
      <c r="P19" s="10">
        <v>31</v>
      </c>
    </row>
    <row r="20" spans="1:16" ht="17.25" customHeight="1"/>
    <row r="21" spans="1:16" ht="17.25" customHeight="1"/>
  </sheetData>
  <phoneticPr fontId="7"/>
  <pageMargins left="0.70866141732283472" right="0.70866141732283472" top="0.74803149606299213" bottom="0.74803149606299213" header="0.31496062992125984" footer="0.31496062992125984"/>
  <pageSetup paperSize="9" scale="89"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92885-CF97-408C-AE42-36EF11189294}">
  <sheetPr>
    <tabColor rgb="FF0070C0"/>
    <pageSetUpPr fitToPage="1"/>
  </sheetPr>
  <dimension ref="A1:U45"/>
  <sheetViews>
    <sheetView showGridLines="0" view="pageBreakPreview" zoomScale="70" zoomScaleNormal="100" zoomScaleSheetLayoutView="70" zoomScalePageLayoutView="115" workbookViewId="0">
      <selection activeCell="D10" sqref="D10"/>
    </sheetView>
  </sheetViews>
  <sheetFormatPr defaultRowHeight="13"/>
  <cols>
    <col min="1" max="1" width="2.1796875" customWidth="1"/>
    <col min="2" max="2" width="3.54296875" style="173" customWidth="1"/>
    <col min="3" max="3" width="1.36328125" style="173" customWidth="1"/>
    <col min="4" max="4" width="16.453125" customWidth="1"/>
    <col min="5" max="7" width="13.7265625" customWidth="1"/>
    <col min="8" max="8" width="13.7265625" style="134" customWidth="1"/>
    <col min="9" max="9" width="15.6328125" customWidth="1"/>
  </cols>
  <sheetData>
    <row r="1" spans="1:21" ht="13.5" customHeight="1"/>
    <row r="2" spans="1:21" ht="19.5" customHeight="1"/>
    <row r="3" spans="1:21" ht="19.5" customHeight="1"/>
    <row r="4" spans="1:21" ht="51" customHeight="1"/>
    <row r="5" spans="1:21" ht="15.65" customHeight="1">
      <c r="B5" s="174"/>
      <c r="C5" s="174"/>
      <c r="D5" s="54" t="s">
        <v>115</v>
      </c>
      <c r="E5" s="47"/>
      <c r="F5" s="47"/>
      <c r="G5" s="175"/>
      <c r="H5" s="176"/>
      <c r="I5" s="175"/>
    </row>
    <row r="6" spans="1:21" ht="15.65" customHeight="1">
      <c r="B6" s="174"/>
      <c r="C6" s="174"/>
      <c r="D6" s="54" t="s">
        <v>116</v>
      </c>
      <c r="E6" s="47"/>
      <c r="F6" s="47"/>
      <c r="G6" s="175"/>
      <c r="H6" s="176"/>
      <c r="I6" s="175"/>
    </row>
    <row r="7" spans="1:21" ht="15.65" customHeight="1">
      <c r="B7" s="174"/>
      <c r="C7" s="174"/>
      <c r="D7" s="54" t="s">
        <v>117</v>
      </c>
      <c r="E7" s="47"/>
      <c r="F7" s="47"/>
      <c r="G7" s="175"/>
      <c r="H7" s="176"/>
      <c r="I7" s="175"/>
    </row>
    <row r="8" spans="1:21" ht="15.65" customHeight="1">
      <c r="B8" s="174"/>
      <c r="C8" s="174"/>
      <c r="D8" s="54" t="s">
        <v>118</v>
      </c>
      <c r="E8" s="47"/>
      <c r="F8" s="47"/>
      <c r="G8" s="175"/>
      <c r="H8" s="176"/>
      <c r="I8" s="175"/>
    </row>
    <row r="9" spans="1:21" ht="12.65" customHeight="1">
      <c r="B9" s="174"/>
      <c r="C9" s="174"/>
      <c r="D9" s="54"/>
      <c r="E9" s="47"/>
      <c r="F9" s="47"/>
      <c r="G9" s="175"/>
      <c r="H9" s="176"/>
      <c r="I9" s="175"/>
    </row>
    <row r="10" spans="1:21" s="183" customFormat="1" ht="18.5" customHeight="1">
      <c r="A10" s="177"/>
      <c r="B10" s="178">
        <v>1</v>
      </c>
      <c r="C10" s="179"/>
      <c r="D10" s="180" t="s">
        <v>119</v>
      </c>
      <c r="E10" s="180"/>
      <c r="F10" s="180"/>
      <c r="G10" s="180"/>
      <c r="H10" s="181"/>
      <c r="I10" s="182" t="s">
        <v>120</v>
      </c>
      <c r="N10" s="3"/>
      <c r="U10" s="184"/>
    </row>
    <row r="11" spans="1:21" s="177" customFormat="1">
      <c r="B11" s="174"/>
      <c r="C11" s="174"/>
      <c r="D11" s="72" t="s">
        <v>121</v>
      </c>
      <c r="E11" s="74"/>
      <c r="F11" s="74"/>
      <c r="G11" s="74"/>
      <c r="H11" s="185"/>
      <c r="I11" s="39"/>
      <c r="N11" s="2"/>
      <c r="U11" s="186"/>
    </row>
    <row r="12" spans="1:21" s="188" customFormat="1" ht="7" customHeight="1">
      <c r="A12" s="177"/>
      <c r="B12" s="174"/>
      <c r="C12" s="174"/>
      <c r="D12" s="47"/>
      <c r="E12" s="175"/>
      <c r="F12" s="175"/>
      <c r="G12" s="175"/>
      <c r="H12" s="176"/>
      <c r="I12" s="187"/>
      <c r="N12" s="3"/>
      <c r="U12" s="189"/>
    </row>
    <row r="13" spans="1:21" s="183" customFormat="1" ht="18.5" customHeight="1">
      <c r="A13" s="177"/>
      <c r="B13" s="178">
        <v>2</v>
      </c>
      <c r="C13" s="179"/>
      <c r="D13" s="54" t="s">
        <v>122</v>
      </c>
      <c r="E13" s="180"/>
      <c r="F13" s="180"/>
      <c r="G13" s="180"/>
      <c r="H13" s="181"/>
      <c r="I13" s="182" t="s">
        <v>123</v>
      </c>
    </row>
    <row r="14" spans="1:21" s="177" customFormat="1" ht="17.5" customHeight="1">
      <c r="B14" s="174"/>
      <c r="C14" s="174"/>
      <c r="D14" s="39" t="s">
        <v>124</v>
      </c>
      <c r="E14" s="74"/>
      <c r="F14" s="74"/>
      <c r="G14" s="74"/>
      <c r="H14" s="185"/>
      <c r="I14" s="39"/>
    </row>
    <row r="15" spans="1:21" s="188" customFormat="1" ht="7" customHeight="1">
      <c r="A15" s="177"/>
      <c r="B15" s="174"/>
      <c r="C15" s="174"/>
      <c r="D15" s="47"/>
      <c r="E15" s="175"/>
      <c r="F15" s="175"/>
      <c r="G15" s="175"/>
      <c r="H15" s="176"/>
      <c r="I15" s="175"/>
    </row>
    <row r="16" spans="1:21" s="183" customFormat="1" ht="18.5" customHeight="1">
      <c r="A16" s="177"/>
      <c r="B16" s="178">
        <v>3</v>
      </c>
      <c r="C16" s="179"/>
      <c r="D16" s="54" t="s">
        <v>125</v>
      </c>
      <c r="E16" s="180"/>
      <c r="F16" s="180"/>
      <c r="G16" s="180"/>
      <c r="H16" s="181"/>
      <c r="I16" s="182" t="s">
        <v>126</v>
      </c>
    </row>
    <row r="17" spans="1:21" s="188" customFormat="1" ht="7" customHeight="1">
      <c r="A17" s="177"/>
      <c r="B17" s="174"/>
      <c r="C17" s="174"/>
      <c r="D17" s="47"/>
      <c r="E17" s="175"/>
      <c r="F17" s="175"/>
      <c r="G17" s="175"/>
      <c r="H17" s="176"/>
      <c r="I17" s="175"/>
    </row>
    <row r="18" spans="1:21" s="183" customFormat="1" ht="18.5" customHeight="1">
      <c r="A18" s="177"/>
      <c r="B18" s="178">
        <v>4</v>
      </c>
      <c r="C18" s="179"/>
      <c r="D18" s="54" t="s">
        <v>127</v>
      </c>
      <c r="E18" s="180"/>
      <c r="F18" s="180"/>
      <c r="G18" s="180"/>
      <c r="H18" s="181"/>
      <c r="I18" s="182" t="s">
        <v>128</v>
      </c>
    </row>
    <row r="19" spans="1:21" s="188" customFormat="1" ht="7" customHeight="1">
      <c r="A19" s="177"/>
      <c r="B19" s="174"/>
      <c r="C19" s="174"/>
      <c r="D19" s="47"/>
      <c r="E19" s="175"/>
      <c r="F19" s="175"/>
      <c r="G19" s="175"/>
      <c r="H19" s="176"/>
      <c r="I19" s="175"/>
    </row>
    <row r="20" spans="1:21" s="183" customFormat="1" ht="18.5" customHeight="1">
      <c r="A20" s="177"/>
      <c r="B20" s="178">
        <v>5</v>
      </c>
      <c r="C20" s="179"/>
      <c r="D20" s="54" t="s">
        <v>129</v>
      </c>
      <c r="E20" s="180"/>
      <c r="F20" s="180"/>
      <c r="G20" s="180"/>
      <c r="H20" s="181"/>
      <c r="I20" s="182" t="s">
        <v>130</v>
      </c>
      <c r="N20" s="3"/>
      <c r="U20" s="184"/>
    </row>
    <row r="21" spans="1:21" s="177" customFormat="1" ht="17.5" customHeight="1">
      <c r="B21" s="174"/>
      <c r="C21" s="174"/>
      <c r="D21" s="39" t="s">
        <v>131</v>
      </c>
      <c r="E21" s="74"/>
      <c r="F21" s="74"/>
      <c r="G21" s="74"/>
      <c r="H21" s="185"/>
      <c r="I21" s="39"/>
      <c r="N21" s="2"/>
      <c r="U21" s="186"/>
    </row>
    <row r="22" spans="1:21" s="188" customFormat="1" ht="7" customHeight="1">
      <c r="A22" s="177"/>
      <c r="B22" s="174"/>
      <c r="C22" s="174"/>
      <c r="D22" s="47"/>
      <c r="E22" s="175"/>
      <c r="F22" s="175"/>
      <c r="G22" s="175"/>
      <c r="H22" s="176"/>
      <c r="I22" s="175"/>
      <c r="N22" s="3"/>
      <c r="U22" s="189"/>
    </row>
    <row r="23" spans="1:21" s="183" customFormat="1" ht="18.5" customHeight="1">
      <c r="A23" s="177"/>
      <c r="B23" s="178">
        <v>6</v>
      </c>
      <c r="C23" s="179"/>
      <c r="D23" s="54" t="s">
        <v>132</v>
      </c>
      <c r="E23" s="180"/>
      <c r="F23" s="180"/>
      <c r="G23" s="180"/>
      <c r="H23" s="181"/>
      <c r="I23" s="182" t="s">
        <v>133</v>
      </c>
    </row>
    <row r="24" spans="1:21" s="188" customFormat="1" ht="7" customHeight="1">
      <c r="A24" s="177"/>
      <c r="B24" s="174"/>
      <c r="C24" s="174"/>
      <c r="D24" s="47"/>
      <c r="E24" s="175"/>
      <c r="F24" s="175"/>
      <c r="G24" s="175"/>
      <c r="H24" s="176"/>
      <c r="I24" s="175"/>
    </row>
    <row r="25" spans="1:21" s="183" customFormat="1" ht="18.5" customHeight="1">
      <c r="A25" s="177"/>
      <c r="B25" s="178">
        <v>7</v>
      </c>
      <c r="C25" s="179"/>
      <c r="D25" s="54" t="s">
        <v>134</v>
      </c>
      <c r="E25" s="180"/>
      <c r="F25" s="180"/>
      <c r="G25" s="180"/>
      <c r="H25" s="181"/>
      <c r="I25" s="182" t="s">
        <v>135</v>
      </c>
    </row>
    <row r="26" spans="1:21" s="177" customFormat="1" ht="17.5" customHeight="1">
      <c r="B26" s="174"/>
      <c r="C26" s="174"/>
      <c r="D26" s="39" t="s">
        <v>131</v>
      </c>
      <c r="E26" s="74"/>
      <c r="F26" s="74"/>
      <c r="G26" s="74"/>
      <c r="H26" s="185"/>
      <c r="I26" s="39"/>
    </row>
    <row r="27" spans="1:21" s="188" customFormat="1" ht="7" customHeight="1">
      <c r="A27" s="177"/>
      <c r="B27" s="174"/>
      <c r="C27" s="174"/>
      <c r="D27" s="47"/>
      <c r="E27" s="175"/>
      <c r="F27" s="175"/>
      <c r="G27" s="175"/>
      <c r="H27" s="176"/>
      <c r="I27" s="187"/>
    </row>
    <row r="28" spans="1:21" s="183" customFormat="1" ht="18.5" customHeight="1">
      <c r="A28" s="177"/>
      <c r="B28" s="178">
        <v>8</v>
      </c>
      <c r="C28" s="179"/>
      <c r="D28" s="54" t="s">
        <v>136</v>
      </c>
      <c r="E28" s="180"/>
      <c r="F28" s="180"/>
      <c r="G28" s="180"/>
      <c r="H28" s="181"/>
      <c r="I28" s="182" t="s">
        <v>137</v>
      </c>
    </row>
    <row r="29" spans="1:21" s="188" customFormat="1" ht="7" customHeight="1">
      <c r="A29" s="177"/>
      <c r="B29" s="174"/>
      <c r="C29" s="174"/>
      <c r="D29" s="47"/>
      <c r="E29" s="175"/>
      <c r="F29" s="175"/>
      <c r="G29" s="175"/>
      <c r="H29" s="176"/>
      <c r="I29" s="187"/>
    </row>
    <row r="30" spans="1:21" s="183" customFormat="1" ht="18.5" customHeight="1">
      <c r="A30" s="177"/>
      <c r="B30" s="178">
        <v>9</v>
      </c>
      <c r="C30" s="179"/>
      <c r="D30" s="54" t="s">
        <v>138</v>
      </c>
      <c r="E30" s="180"/>
      <c r="F30" s="180"/>
      <c r="G30" s="180"/>
      <c r="H30" s="181"/>
      <c r="I30" s="182" t="s">
        <v>139</v>
      </c>
    </row>
    <row r="31" spans="1:21" s="177" customFormat="1" ht="17.5" customHeight="1">
      <c r="B31" s="174"/>
      <c r="C31" s="174"/>
      <c r="D31" s="39" t="s">
        <v>140</v>
      </c>
      <c r="E31" s="74"/>
      <c r="F31" s="74"/>
      <c r="G31" s="74"/>
      <c r="H31" s="185"/>
      <c r="I31" s="39"/>
    </row>
    <row r="32" spans="1:21" s="188" customFormat="1" ht="7" customHeight="1">
      <c r="A32" s="177"/>
      <c r="B32" s="174"/>
      <c r="C32" s="174"/>
      <c r="D32" s="47"/>
      <c r="E32" s="175"/>
      <c r="F32" s="175"/>
      <c r="G32" s="175"/>
      <c r="H32" s="176"/>
      <c r="I32" s="187"/>
    </row>
    <row r="33" spans="1:9" s="183" customFormat="1" ht="18.5" customHeight="1">
      <c r="A33" s="177"/>
      <c r="B33" s="178">
        <v>10</v>
      </c>
      <c r="C33" s="179"/>
      <c r="D33" s="54" t="s">
        <v>141</v>
      </c>
      <c r="E33" s="180"/>
      <c r="F33" s="180"/>
      <c r="G33" s="180"/>
      <c r="H33" s="181"/>
      <c r="I33" s="182" t="s">
        <v>142</v>
      </c>
    </row>
    <row r="34" spans="1:9" s="183" customFormat="1" ht="17.5" customHeight="1">
      <c r="A34" s="177"/>
      <c r="B34" s="174"/>
      <c r="C34" s="174"/>
      <c r="D34" s="39" t="s">
        <v>143</v>
      </c>
      <c r="E34" s="74"/>
      <c r="F34" s="74"/>
      <c r="G34" s="74"/>
      <c r="H34" s="185"/>
      <c r="I34" s="39"/>
    </row>
    <row r="35" spans="1:9" s="183" customFormat="1" ht="7" customHeight="1">
      <c r="A35" s="177"/>
      <c r="B35" s="174"/>
      <c r="C35" s="174"/>
      <c r="D35" s="39"/>
      <c r="E35" s="74"/>
      <c r="F35" s="74"/>
      <c r="G35" s="74"/>
      <c r="H35" s="185"/>
      <c r="I35" s="39"/>
    </row>
    <row r="36" spans="1:9" s="183" customFormat="1" ht="18.5" customHeight="1">
      <c r="A36" s="177"/>
      <c r="B36" s="178">
        <v>11</v>
      </c>
      <c r="C36" s="179"/>
      <c r="D36" s="54" t="s">
        <v>144</v>
      </c>
      <c r="E36" s="180"/>
      <c r="F36" s="180"/>
      <c r="G36" s="180"/>
      <c r="H36" s="181"/>
      <c r="I36" s="182" t="s">
        <v>145</v>
      </c>
    </row>
    <row r="37" spans="1:9" ht="17.5" customHeight="1">
      <c r="B37" s="174"/>
      <c r="C37" s="174"/>
      <c r="D37" s="39" t="s">
        <v>146</v>
      </c>
      <c r="E37" s="74"/>
      <c r="F37" s="74"/>
      <c r="G37" s="74"/>
      <c r="H37" s="185"/>
      <c r="I37" s="39"/>
    </row>
    <row r="38" spans="1:9" ht="17.5" customHeight="1">
      <c r="B38" s="174"/>
      <c r="C38" s="174"/>
      <c r="D38" s="175"/>
      <c r="E38" s="175"/>
      <c r="F38" s="175"/>
      <c r="G38" s="175"/>
      <c r="H38" s="176"/>
      <c r="I38" s="175"/>
    </row>
    <row r="39" spans="1:9" ht="30" customHeight="1">
      <c r="B39" s="174"/>
      <c r="C39" s="174"/>
      <c r="D39" s="74"/>
      <c r="E39" s="74"/>
      <c r="F39" s="74"/>
      <c r="G39" s="74"/>
      <c r="H39" s="185"/>
      <c r="I39" s="74"/>
    </row>
    <row r="40" spans="1:9" ht="35.15" customHeight="1">
      <c r="B40" s="411" t="s">
        <v>147</v>
      </c>
      <c r="C40" s="411"/>
      <c r="D40" s="411"/>
      <c r="E40" s="411"/>
      <c r="F40" s="411"/>
      <c r="G40" s="411"/>
      <c r="H40" s="411"/>
      <c r="I40" s="411"/>
    </row>
    <row r="41" spans="1:9" ht="17" customHeight="1">
      <c r="B41" s="190" t="s">
        <v>148</v>
      </c>
      <c r="C41" s="190"/>
      <c r="D41" s="191"/>
      <c r="E41" s="191"/>
      <c r="F41" s="191"/>
      <c r="G41" s="191"/>
      <c r="H41" s="192"/>
      <c r="I41" s="191"/>
    </row>
    <row r="42" spans="1:9" ht="17" customHeight="1">
      <c r="B42" s="193" t="s">
        <v>149</v>
      </c>
      <c r="C42" s="193"/>
      <c r="D42" s="194"/>
      <c r="E42" s="194"/>
      <c r="F42" s="194"/>
      <c r="G42" s="194"/>
      <c r="H42" s="195"/>
      <c r="I42" s="194"/>
    </row>
    <row r="43" spans="1:9" ht="17" customHeight="1">
      <c r="B43" s="196"/>
      <c r="C43" s="196"/>
      <c r="D43" s="194" t="s">
        <v>150</v>
      </c>
      <c r="E43" s="194"/>
      <c r="F43" s="194"/>
      <c r="G43" s="412" t="s">
        <v>151</v>
      </c>
      <c r="H43" s="412"/>
      <c r="I43" s="197"/>
    </row>
    <row r="44" spans="1:9" ht="17" customHeight="1">
      <c r="B44" s="196"/>
      <c r="C44" s="196"/>
      <c r="D44" s="194" t="s">
        <v>152</v>
      </c>
      <c r="E44" s="194"/>
      <c r="F44" s="194"/>
      <c r="G44" s="412" t="s">
        <v>153</v>
      </c>
      <c r="H44" s="412"/>
      <c r="I44" s="197"/>
    </row>
    <row r="45" spans="1:9" ht="6" customHeight="1">
      <c r="B45" s="198"/>
      <c r="C45" s="198"/>
      <c r="D45" s="199"/>
      <c r="E45" s="199"/>
      <c r="F45" s="199"/>
      <c r="G45" s="199"/>
      <c r="H45" s="200"/>
      <c r="I45" s="199"/>
    </row>
  </sheetData>
  <sheetProtection sheet="1" objects="1" scenarios="1"/>
  <mergeCells count="3">
    <mergeCell ref="B40:I40"/>
    <mergeCell ref="G43:H43"/>
    <mergeCell ref="G44:H44"/>
  </mergeCells>
  <phoneticPr fontId="7"/>
  <hyperlinks>
    <hyperlink ref="I10" location="記入例③!Print_Area" display="（記入例③）" xr:uid="{4822A5D0-74D4-4019-9EB4-B41D1CF3CFEB}"/>
    <hyperlink ref="I13" location="記入例④⑤!Print_Area" display="（記入例④）" xr:uid="{B813F62E-C1B2-4FEB-8A47-08F40A50FDD5}"/>
    <hyperlink ref="I16" location="記入例④⑤!Print_Area" display="（記入例⑤）" xr:uid="{2A555F59-682A-4DE6-94DA-633012ACDA2A}"/>
    <hyperlink ref="I18" location="記入例⑥!Print_Area" display="（記入例⑥）" xr:uid="{78A2DACA-B5B7-4D60-9709-A9BD616C6E03}"/>
    <hyperlink ref="I20" location="記入例⑦!Print_Area" display="（記入例⑦）" xr:uid="{8E52312C-3962-4E6A-98D5-7BECDF85FA6C}"/>
    <hyperlink ref="I23" location="参考A!Print_Area" display="（参考A）" xr:uid="{EA10280C-51EF-4D83-A39B-E31B68E4A01F}"/>
    <hyperlink ref="I25" location="記入例⑪!Print_Area" display="（記入例⑪）" xr:uid="{EF0B6204-7088-40AD-93D0-1C59CB1E06ED}"/>
    <hyperlink ref="I28" location="記入例⑫!Print_Area" display="（記入例⑫）" xr:uid="{91D836A4-C937-45B9-A462-E51B8E86D07C}"/>
    <hyperlink ref="I30" location="記入例⑬!Print_Area" display="（記入例⑬-1）" xr:uid="{A7E3FA05-CB70-441B-803C-AAAA2985D172}"/>
    <hyperlink ref="I33" location="記入例⑬!Print_Area" display="（記入例⑬-2）" xr:uid="{A45746B3-67EE-484D-B76C-15D2A1F3CC59}"/>
    <hyperlink ref="I36" location="記入例⑰!Print_Area" display="（記入例⑰）" xr:uid="{16F8E45A-2A06-48C2-8BD4-89D1B1568964}"/>
    <hyperlink ref="G43:H43" location="記入例⑳!Print_Area" display="（記入例⑳-1）     " xr:uid="{626E42BC-05F1-4220-BAC4-59002F39BAC7}"/>
    <hyperlink ref="G44:H44" location="記入例⑳!Print_Area" display="（記入例⑳-2）     " xr:uid="{6C9D59D0-BB25-43C1-81DF-6C1F9AEE5459}"/>
  </hyperlinks>
  <printOptions horizontalCentered="1"/>
  <pageMargins left="0.70866141732283472" right="0.70866141732283472" top="0.74803149606299213" bottom="0.74803149606299213" header="0.31496062992125984" footer="0.31496062992125984"/>
  <pageSetup paperSize="9" scale="94" orientation="portrait" r:id="rId1"/>
  <headerFooter scaleWithDoc="0"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104F2-C81D-4E32-B450-DE7023A40D2D}">
  <sheetPr>
    <tabColor rgb="FF0070C0"/>
    <pageSetUpPr fitToPage="1"/>
  </sheetPr>
  <dimension ref="A3:Q31"/>
  <sheetViews>
    <sheetView showGridLines="0" view="pageBreakPreview" zoomScaleNormal="100" zoomScaleSheetLayoutView="100" workbookViewId="0">
      <selection sqref="A1:P38"/>
    </sheetView>
  </sheetViews>
  <sheetFormatPr defaultColWidth="9.08984375" defaultRowHeight="13"/>
  <cols>
    <col min="1" max="1" width="9.54296875" style="39" customWidth="1"/>
    <col min="2" max="2" width="13.7265625" style="39" customWidth="1"/>
    <col min="3" max="15" width="11.7265625" style="39" customWidth="1"/>
    <col min="16" max="16" width="9.08984375" style="39" hidden="1" customWidth="1"/>
    <col min="17" max="17" width="9.08984375" style="39"/>
    <col min="18" max="18" width="10.6328125" style="39" bestFit="1" customWidth="1"/>
    <col min="19" max="16384" width="9.08984375" style="39"/>
  </cols>
  <sheetData>
    <row r="3" spans="1:17" ht="48.75" customHeight="1">
      <c r="I3" s="201" t="s">
        <v>154</v>
      </c>
    </row>
    <row r="4" spans="1:17" ht="34.5" customHeight="1"/>
    <row r="5" spans="1:17">
      <c r="O5" s="40" t="str">
        <f>IF(I8="事業計画書（宿舎別）","ア・様式1-3",IF(I8="交付申請書（宿舎別）","ア・第1号-3様式","ア・第4号-3様式"))</f>
        <v>ア・様式1-3</v>
      </c>
    </row>
    <row r="6" spans="1:17" ht="20.25" customHeight="1" thickBot="1">
      <c r="A6" s="273" t="s">
        <v>2</v>
      </c>
      <c r="B6" s="273"/>
      <c r="C6" s="273"/>
      <c r="D6" s="273"/>
      <c r="E6" s="273"/>
      <c r="K6" s="274"/>
      <c r="L6" s="274"/>
      <c r="M6" s="274"/>
      <c r="N6" s="274"/>
      <c r="O6" s="274"/>
      <c r="P6" s="41"/>
      <c r="Q6" s="41"/>
    </row>
    <row r="7" spans="1:17" ht="19.5" customHeight="1" thickBot="1">
      <c r="A7" s="42"/>
      <c r="B7" s="42"/>
      <c r="C7" s="43"/>
      <c r="M7" s="44"/>
      <c r="N7" s="45" t="s">
        <v>3</v>
      </c>
      <c r="O7" s="46" t="s">
        <v>29</v>
      </c>
    </row>
    <row r="8" spans="1:17" ht="39.65" customHeight="1" thickBot="1">
      <c r="A8" s="275" t="s">
        <v>102</v>
      </c>
      <c r="B8" s="275"/>
      <c r="C8" s="275"/>
      <c r="D8" s="275"/>
      <c r="E8" s="275"/>
      <c r="F8" s="275"/>
      <c r="G8" s="275"/>
      <c r="H8" s="275"/>
      <c r="I8" s="435" t="s">
        <v>96</v>
      </c>
      <c r="J8" s="435"/>
      <c r="K8" s="435"/>
      <c r="L8" s="435"/>
      <c r="M8" s="47"/>
      <c r="N8" s="202">
        <v>1</v>
      </c>
      <c r="O8" s="203"/>
    </row>
    <row r="9" spans="1:17" ht="13.5" customHeight="1" thickBot="1">
      <c r="A9" s="167"/>
      <c r="B9" s="167"/>
      <c r="C9" s="167"/>
      <c r="D9" s="167"/>
      <c r="E9" s="167"/>
      <c r="F9" s="167"/>
      <c r="G9" s="167"/>
      <c r="H9" s="167"/>
      <c r="I9" s="99"/>
      <c r="J9" s="99"/>
      <c r="K9" s="99"/>
      <c r="L9" s="99"/>
      <c r="M9" s="47"/>
      <c r="N9" s="48"/>
    </row>
    <row r="10" spans="1:17" ht="35.15" customHeight="1" thickBot="1">
      <c r="A10" s="101"/>
      <c r="B10" s="204" t="s">
        <v>155</v>
      </c>
      <c r="C10" s="436" t="s">
        <v>156</v>
      </c>
      <c r="D10" s="436"/>
      <c r="E10" s="436"/>
      <c r="F10" s="437"/>
      <c r="G10" s="167"/>
      <c r="H10" s="277" t="s">
        <v>49</v>
      </c>
      <c r="I10" s="278"/>
      <c r="J10" s="438" t="s">
        <v>157</v>
      </c>
      <c r="K10" s="439"/>
      <c r="L10" s="439"/>
      <c r="M10" s="439"/>
      <c r="N10" s="439"/>
      <c r="O10" s="440"/>
    </row>
    <row r="11" spans="1:17" ht="35.15" customHeight="1" thickBot="1">
      <c r="B11" s="143"/>
      <c r="C11" s="308" t="s">
        <v>158</v>
      </c>
      <c r="D11" s="309"/>
      <c r="E11" s="205">
        <v>3.5</v>
      </c>
      <c r="F11" s="49" t="s">
        <v>48</v>
      </c>
      <c r="G11" s="167"/>
      <c r="H11" s="317" t="s">
        <v>4</v>
      </c>
      <c r="I11" s="416"/>
      <c r="J11" s="417" t="s">
        <v>159</v>
      </c>
      <c r="K11" s="418"/>
      <c r="L11" s="419"/>
      <c r="M11" s="420" t="s">
        <v>160</v>
      </c>
      <c r="N11" s="421"/>
      <c r="O11" s="422"/>
    </row>
    <row r="12" spans="1:17" ht="35.15" customHeight="1">
      <c r="C12" s="293"/>
      <c r="D12" s="293"/>
      <c r="E12" s="140"/>
      <c r="F12" s="141"/>
      <c r="G12" s="167"/>
      <c r="H12" s="294" t="s">
        <v>5</v>
      </c>
      <c r="I12" s="50" t="s">
        <v>6</v>
      </c>
      <c r="J12" s="423">
        <v>45809</v>
      </c>
      <c r="K12" s="424"/>
      <c r="L12" s="425"/>
      <c r="M12" s="426"/>
      <c r="N12" s="427"/>
      <c r="O12" s="428"/>
      <c r="P12" s="1">
        <f>(YEAR($J$13)-YEAR($J$12))*12+((MONTH($J$13)-MONTH($J$12))+1)</f>
        <v>10</v>
      </c>
    </row>
    <row r="13" spans="1:17" ht="35.15" customHeight="1" thickBot="1">
      <c r="G13" s="167"/>
      <c r="H13" s="295"/>
      <c r="I13" s="51" t="s">
        <v>9</v>
      </c>
      <c r="J13" s="432">
        <v>46112</v>
      </c>
      <c r="K13" s="433"/>
      <c r="L13" s="434"/>
      <c r="M13" s="429"/>
      <c r="N13" s="430"/>
      <c r="O13" s="431"/>
      <c r="P13" s="1">
        <f>ROUNDDOWN($B$21/P12,0)</f>
        <v>8600</v>
      </c>
    </row>
    <row r="14" spans="1:17" ht="35.15" customHeight="1">
      <c r="A14" s="52" t="s">
        <v>7</v>
      </c>
      <c r="B14" s="52"/>
      <c r="C14" s="53" t="s">
        <v>8</v>
      </c>
      <c r="D14" s="310">
        <f>O26</f>
        <v>710000</v>
      </c>
      <c r="E14" s="311"/>
      <c r="F14" s="54" t="s">
        <v>1</v>
      </c>
      <c r="G14" s="167"/>
      <c r="K14" s="415"/>
      <c r="L14" s="415"/>
      <c r="M14" s="415"/>
      <c r="N14" s="415"/>
      <c r="O14" s="415"/>
    </row>
    <row r="15" spans="1:17" ht="14.15" customHeight="1">
      <c r="B15" s="55"/>
      <c r="C15" s="56"/>
      <c r="D15" s="56"/>
      <c r="E15" s="56"/>
      <c r="F15" s="56"/>
      <c r="G15" s="167"/>
    </row>
    <row r="16" spans="1:17" ht="14.5" thickBot="1">
      <c r="A16" s="52" t="s">
        <v>10</v>
      </c>
      <c r="B16" s="52"/>
      <c r="C16" s="44"/>
      <c r="D16" s="44"/>
      <c r="E16" s="44"/>
      <c r="F16" s="44"/>
      <c r="G16" s="44"/>
      <c r="H16" s="44"/>
      <c r="I16" s="57"/>
      <c r="J16" s="57"/>
      <c r="K16" s="57"/>
      <c r="L16" s="57"/>
      <c r="M16" s="57"/>
      <c r="N16" s="57"/>
      <c r="O16" s="57"/>
    </row>
    <row r="17" spans="1:15" ht="13.5" thickBot="1">
      <c r="A17" s="313" t="s">
        <v>11</v>
      </c>
      <c r="B17" s="314"/>
      <c r="C17" s="58" t="s">
        <v>12</v>
      </c>
      <c r="D17" s="58" t="s">
        <v>13</v>
      </c>
      <c r="E17" s="58" t="s">
        <v>14</v>
      </c>
      <c r="F17" s="58" t="s">
        <v>15</v>
      </c>
      <c r="G17" s="59" t="s">
        <v>16</v>
      </c>
      <c r="H17" s="58" t="s">
        <v>17</v>
      </c>
      <c r="I17" s="58" t="s">
        <v>18</v>
      </c>
      <c r="J17" s="58" t="s">
        <v>19</v>
      </c>
      <c r="K17" s="58" t="s">
        <v>20</v>
      </c>
      <c r="L17" s="168" t="s">
        <v>28</v>
      </c>
      <c r="M17" s="58" t="s">
        <v>21</v>
      </c>
      <c r="N17" s="59" t="s">
        <v>22</v>
      </c>
      <c r="O17" s="45" t="s">
        <v>23</v>
      </c>
    </row>
    <row r="18" spans="1:15" ht="38.15" customHeight="1">
      <c r="A18" s="315" t="s">
        <v>104</v>
      </c>
      <c r="B18" s="316"/>
      <c r="C18" s="206"/>
      <c r="D18" s="206"/>
      <c r="E18" s="207">
        <v>86000</v>
      </c>
      <c r="F18" s="207">
        <v>86000</v>
      </c>
      <c r="G18" s="207">
        <v>86000</v>
      </c>
      <c r="H18" s="207">
        <v>86000</v>
      </c>
      <c r="I18" s="207">
        <v>86000</v>
      </c>
      <c r="J18" s="207">
        <v>86000</v>
      </c>
      <c r="K18" s="207">
        <v>86000</v>
      </c>
      <c r="L18" s="207">
        <v>86000</v>
      </c>
      <c r="M18" s="207">
        <v>86000</v>
      </c>
      <c r="N18" s="207">
        <v>86000</v>
      </c>
      <c r="O18" s="89">
        <f>SUM(C18:N18)</f>
        <v>860000</v>
      </c>
    </row>
    <row r="19" spans="1:15" ht="38.15" customHeight="1">
      <c r="A19" s="317" t="s">
        <v>24</v>
      </c>
      <c r="B19" s="318"/>
      <c r="C19" s="208"/>
      <c r="D19" s="208"/>
      <c r="E19" s="209">
        <v>8000</v>
      </c>
      <c r="F19" s="209">
        <v>8000</v>
      </c>
      <c r="G19" s="209">
        <v>8000</v>
      </c>
      <c r="H19" s="209">
        <v>8000</v>
      </c>
      <c r="I19" s="209">
        <v>8000</v>
      </c>
      <c r="J19" s="209">
        <v>8000</v>
      </c>
      <c r="K19" s="209">
        <v>8000</v>
      </c>
      <c r="L19" s="209">
        <v>8000</v>
      </c>
      <c r="M19" s="209">
        <v>8000</v>
      </c>
      <c r="N19" s="209">
        <v>8000</v>
      </c>
      <c r="O19" s="60">
        <f>SUM(C19:N19)</f>
        <v>80000</v>
      </c>
    </row>
    <row r="20" spans="1:15" ht="13.5" thickBot="1">
      <c r="A20" s="317" t="s">
        <v>25</v>
      </c>
      <c r="B20" s="323"/>
      <c r="C20" s="321" t="str">
        <f>IF($B$21="","",IF(AND($J$12&lt;=DATE(2025,4,30),$J$13&gt;=DATE(2025,4,1)),$P$13,""))</f>
        <v/>
      </c>
      <c r="D20" s="321" t="str">
        <f>IF($B$21="","",IF(AND($J$12&lt;=DATE(2025,5,31),$J$13&gt;=DATE(2025,5,1)),$P$13,""))</f>
        <v/>
      </c>
      <c r="E20" s="321">
        <f>IF($B$21="","",IF(AND($J$12&lt;=DATE(2025,6,30),$J$13&gt;=DATE(2025,6,1)),$P$13,""))</f>
        <v>8600</v>
      </c>
      <c r="F20" s="321">
        <f>IF($B$21="","",IF(AND($J$12&lt;=DATE(2025,7,31),$J$13&gt;=DATE(2025,7,1)),$P$13,""))</f>
        <v>8600</v>
      </c>
      <c r="G20" s="321">
        <f>IF($B$21="","",IF(AND($J$12&lt;=DATE(2025,8,31),$J$13&gt;=DATE(2025,8,1)),$P$13,""))</f>
        <v>8600</v>
      </c>
      <c r="H20" s="321">
        <f>IF($B$21="","",IF(AND($J$12&lt;=DATE(2025,9,30),$J$13&gt;=DATE(2025,9,1)),$P$13,""))</f>
        <v>8600</v>
      </c>
      <c r="I20" s="321">
        <f>IF($B$21="","",IF(AND($J$12&lt;=DATE(2025,10,31),$J$13&gt;=DATE(2025,10,1)),$P$13,""))</f>
        <v>8600</v>
      </c>
      <c r="J20" s="321">
        <f>IF($B$21="","",IF(AND($J$12&lt;=DATE(2025,11,30),$J$13&gt;=DATE(2025,11,1)),$P$13,""))</f>
        <v>8600</v>
      </c>
      <c r="K20" s="321">
        <f>IF($B$21="","",IF(AND($J$12&lt;=DATE(2025,12,31),$J$13&gt;=DATE(2025,12,1)),$P$13,""))</f>
        <v>8600</v>
      </c>
      <c r="L20" s="321">
        <f>IF($B$21="","",IF(AND($J$12&lt;=DATE(2026,1,31),$J$13&gt;=DATE(2026,1,1)),$P$13,""))</f>
        <v>8600</v>
      </c>
      <c r="M20" s="321">
        <f>IF($B$21="","",IF(AND($J$12&lt;=DATE(2026,2,28),$J$13&gt;=DATE(2026,2,1)),$P$13,""))</f>
        <v>8600</v>
      </c>
      <c r="N20" s="321">
        <f>IF($B$21="","",IF(AND($J$12&lt;=DATE(2026,3,31),$J$13&gt;=DATE(2026,3,1)),$P$13,""))</f>
        <v>8600</v>
      </c>
      <c r="O20" s="324">
        <f>B21</f>
        <v>86000</v>
      </c>
    </row>
    <row r="21" spans="1:15" ht="26.25" customHeight="1" thickBot="1">
      <c r="A21" s="61" t="s">
        <v>30</v>
      </c>
      <c r="B21" s="210">
        <v>86000</v>
      </c>
      <c r="C21" s="322"/>
      <c r="D21" s="322"/>
      <c r="E21" s="322"/>
      <c r="F21" s="322"/>
      <c r="G21" s="322"/>
      <c r="H21" s="322"/>
      <c r="I21" s="322"/>
      <c r="J21" s="322"/>
      <c r="K21" s="322"/>
      <c r="L21" s="322"/>
      <c r="M21" s="322"/>
      <c r="N21" s="322"/>
      <c r="O21" s="325"/>
    </row>
    <row r="22" spans="1:15" ht="40.5" customHeight="1" thickBot="1">
      <c r="A22" s="326" t="s">
        <v>50</v>
      </c>
      <c r="B22" s="327"/>
      <c r="C22" s="62">
        <f t="shared" ref="C22:O22" si="0">SUM(C18:C21)</f>
        <v>0</v>
      </c>
      <c r="D22" s="62">
        <f t="shared" si="0"/>
        <v>0</v>
      </c>
      <c r="E22" s="62">
        <f t="shared" si="0"/>
        <v>102600</v>
      </c>
      <c r="F22" s="62">
        <f t="shared" si="0"/>
        <v>102600</v>
      </c>
      <c r="G22" s="63">
        <f t="shared" si="0"/>
        <v>102600</v>
      </c>
      <c r="H22" s="62">
        <f t="shared" si="0"/>
        <v>102600</v>
      </c>
      <c r="I22" s="62">
        <f t="shared" si="0"/>
        <v>102600</v>
      </c>
      <c r="J22" s="62">
        <f t="shared" si="0"/>
        <v>102600</v>
      </c>
      <c r="K22" s="62">
        <f t="shared" si="0"/>
        <v>102600</v>
      </c>
      <c r="L22" s="62">
        <f t="shared" si="0"/>
        <v>102600</v>
      </c>
      <c r="M22" s="62">
        <f t="shared" si="0"/>
        <v>102600</v>
      </c>
      <c r="N22" s="63">
        <f t="shared" si="0"/>
        <v>102600</v>
      </c>
      <c r="O22" s="64">
        <f t="shared" si="0"/>
        <v>1026000</v>
      </c>
    </row>
    <row r="23" spans="1:15" ht="32.15" customHeight="1">
      <c r="A23" s="315" t="s">
        <v>51</v>
      </c>
      <c r="B23" s="316"/>
      <c r="C23" s="206"/>
      <c r="D23" s="206"/>
      <c r="E23" s="207">
        <v>20000</v>
      </c>
      <c r="F23" s="207">
        <v>20000</v>
      </c>
      <c r="G23" s="207">
        <v>20000</v>
      </c>
      <c r="H23" s="207">
        <v>20000</v>
      </c>
      <c r="I23" s="207">
        <v>20000</v>
      </c>
      <c r="J23" s="207">
        <v>20000</v>
      </c>
      <c r="K23" s="207">
        <v>20000</v>
      </c>
      <c r="L23" s="207">
        <v>20000</v>
      </c>
      <c r="M23" s="207">
        <v>20000</v>
      </c>
      <c r="N23" s="207">
        <v>20000</v>
      </c>
      <c r="O23" s="89">
        <f>SUM(C23:N23)</f>
        <v>200000</v>
      </c>
    </row>
    <row r="24" spans="1:15" ht="40.5" customHeight="1">
      <c r="A24" s="319" t="s">
        <v>52</v>
      </c>
      <c r="B24" s="320"/>
      <c r="C24" s="65">
        <f t="shared" ref="C24:N24" si="1">C22-C23</f>
        <v>0</v>
      </c>
      <c r="D24" s="65">
        <f t="shared" si="1"/>
        <v>0</v>
      </c>
      <c r="E24" s="65">
        <f t="shared" si="1"/>
        <v>82600</v>
      </c>
      <c r="F24" s="65">
        <f t="shared" si="1"/>
        <v>82600</v>
      </c>
      <c r="G24" s="66">
        <f t="shared" si="1"/>
        <v>82600</v>
      </c>
      <c r="H24" s="65">
        <f t="shared" si="1"/>
        <v>82600</v>
      </c>
      <c r="I24" s="65">
        <f t="shared" si="1"/>
        <v>82600</v>
      </c>
      <c r="J24" s="65">
        <f t="shared" si="1"/>
        <v>82600</v>
      </c>
      <c r="K24" s="65">
        <f t="shared" si="1"/>
        <v>82600</v>
      </c>
      <c r="L24" s="65">
        <f t="shared" si="1"/>
        <v>82600</v>
      </c>
      <c r="M24" s="65">
        <f t="shared" si="1"/>
        <v>82600</v>
      </c>
      <c r="N24" s="66">
        <f t="shared" si="1"/>
        <v>82600</v>
      </c>
      <c r="O24" s="95" t="s">
        <v>26</v>
      </c>
    </row>
    <row r="25" spans="1:15" ht="40.5" customHeight="1" thickBot="1">
      <c r="A25" s="328" t="s">
        <v>53</v>
      </c>
      <c r="B25" s="329"/>
      <c r="C25" s="67">
        <f t="shared" ref="C25:N25" si="2">IF(C24&lt;82000,C24,82000)</f>
        <v>0</v>
      </c>
      <c r="D25" s="67">
        <f t="shared" si="2"/>
        <v>0</v>
      </c>
      <c r="E25" s="67">
        <f t="shared" si="2"/>
        <v>82000</v>
      </c>
      <c r="F25" s="67">
        <f t="shared" si="2"/>
        <v>82000</v>
      </c>
      <c r="G25" s="68">
        <f t="shared" si="2"/>
        <v>82000</v>
      </c>
      <c r="H25" s="67">
        <f t="shared" si="2"/>
        <v>82000</v>
      </c>
      <c r="I25" s="67">
        <f t="shared" si="2"/>
        <v>82000</v>
      </c>
      <c r="J25" s="67">
        <f t="shared" si="2"/>
        <v>82000</v>
      </c>
      <c r="K25" s="67">
        <f t="shared" si="2"/>
        <v>82000</v>
      </c>
      <c r="L25" s="67">
        <f t="shared" si="2"/>
        <v>82000</v>
      </c>
      <c r="M25" s="67">
        <f t="shared" si="2"/>
        <v>82000</v>
      </c>
      <c r="N25" s="69">
        <f t="shared" si="2"/>
        <v>82000</v>
      </c>
      <c r="O25" s="90" t="s">
        <v>26</v>
      </c>
    </row>
    <row r="26" spans="1:15" ht="40.5" customHeight="1" thickTop="1" thickBot="1">
      <c r="A26" s="330" t="s">
        <v>27</v>
      </c>
      <c r="B26" s="331"/>
      <c r="C26" s="211">
        <f t="shared" ref="C26:N26" si="3">ROUNDDOWN(C25*7/8,-3)</f>
        <v>0</v>
      </c>
      <c r="D26" s="211">
        <f t="shared" si="3"/>
        <v>0</v>
      </c>
      <c r="E26" s="211">
        <f t="shared" si="3"/>
        <v>71000</v>
      </c>
      <c r="F26" s="211">
        <f t="shared" si="3"/>
        <v>71000</v>
      </c>
      <c r="G26" s="212">
        <f t="shared" si="3"/>
        <v>71000</v>
      </c>
      <c r="H26" s="211">
        <f t="shared" si="3"/>
        <v>71000</v>
      </c>
      <c r="I26" s="211">
        <f t="shared" si="3"/>
        <v>71000</v>
      </c>
      <c r="J26" s="211">
        <f t="shared" si="3"/>
        <v>71000</v>
      </c>
      <c r="K26" s="211">
        <f t="shared" si="3"/>
        <v>71000</v>
      </c>
      <c r="L26" s="211">
        <f t="shared" si="3"/>
        <v>71000</v>
      </c>
      <c r="M26" s="211">
        <f t="shared" si="3"/>
        <v>71000</v>
      </c>
      <c r="N26" s="212">
        <f t="shared" si="3"/>
        <v>71000</v>
      </c>
      <c r="O26" s="70">
        <f>SUM(C26:N26)</f>
        <v>710000</v>
      </c>
    </row>
    <row r="27" spans="1:15" ht="43" customHeight="1" thickBot="1">
      <c r="A27" s="71" t="s">
        <v>0</v>
      </c>
      <c r="B27" s="413"/>
      <c r="C27" s="413"/>
      <c r="D27" s="413"/>
      <c r="E27" s="413"/>
      <c r="F27" s="413"/>
      <c r="G27" s="413"/>
      <c r="H27" s="413"/>
      <c r="I27" s="413"/>
      <c r="J27" s="413"/>
      <c r="K27" s="413"/>
      <c r="L27" s="413"/>
      <c r="M27" s="413"/>
      <c r="N27" s="413"/>
      <c r="O27" s="414"/>
    </row>
    <row r="28" spans="1:15" ht="15.75" customHeight="1">
      <c r="A28" s="213" t="s">
        <v>47</v>
      </c>
      <c r="B28" s="214"/>
      <c r="C28" s="140"/>
      <c r="D28" s="140"/>
      <c r="E28" s="140"/>
      <c r="F28" s="140"/>
      <c r="G28" s="140"/>
      <c r="H28" s="140"/>
      <c r="I28" s="140"/>
      <c r="J28" s="140"/>
      <c r="K28" s="140"/>
      <c r="L28" s="140"/>
      <c r="M28" s="140"/>
      <c r="N28" s="140"/>
      <c r="O28" s="215"/>
    </row>
    <row r="29" spans="1:15" ht="36.75" customHeight="1">
      <c r="O29" s="40" t="s">
        <v>161</v>
      </c>
    </row>
    <row r="30" spans="1:15" customFormat="1">
      <c r="B30" s="171"/>
    </row>
    <row r="31" spans="1:15" customFormat="1">
      <c r="A31" s="102"/>
      <c r="K31" s="39"/>
    </row>
  </sheetData>
  <sheetProtection sheet="1" objects="1" scenarios="1"/>
  <mergeCells count="41">
    <mergeCell ref="A6:E6"/>
    <mergeCell ref="K6:O6"/>
    <mergeCell ref="A8:H8"/>
    <mergeCell ref="I8:L8"/>
    <mergeCell ref="C10:F10"/>
    <mergeCell ref="H10:I10"/>
    <mergeCell ref="J10:O10"/>
    <mergeCell ref="H11:I11"/>
    <mergeCell ref="J11:L11"/>
    <mergeCell ref="M11:O11"/>
    <mergeCell ref="C12:D12"/>
    <mergeCell ref="H12:H13"/>
    <mergeCell ref="J12:L12"/>
    <mergeCell ref="M12:O13"/>
    <mergeCell ref="J13:L13"/>
    <mergeCell ref="C20:C21"/>
    <mergeCell ref="D20:D21"/>
    <mergeCell ref="E20:E21"/>
    <mergeCell ref="F20:F21"/>
    <mergeCell ref="C11:D11"/>
    <mergeCell ref="D14:E14"/>
    <mergeCell ref="K14:O14"/>
    <mergeCell ref="A17:B17"/>
    <mergeCell ref="A18:B18"/>
    <mergeCell ref="A19:B19"/>
    <mergeCell ref="A25:B25"/>
    <mergeCell ref="A26:B26"/>
    <mergeCell ref="B27:O27"/>
    <mergeCell ref="M20:M21"/>
    <mergeCell ref="N20:N21"/>
    <mergeCell ref="O20:O21"/>
    <mergeCell ref="A22:B22"/>
    <mergeCell ref="A23:B23"/>
    <mergeCell ref="A24:B24"/>
    <mergeCell ref="G20:G21"/>
    <mergeCell ref="H20:H21"/>
    <mergeCell ref="I20:I21"/>
    <mergeCell ref="J20:J21"/>
    <mergeCell ref="K20:K21"/>
    <mergeCell ref="L20:L21"/>
    <mergeCell ref="A20:B20"/>
  </mergeCells>
  <phoneticPr fontId="7"/>
  <dataValidations count="5">
    <dataValidation allowBlank="1" showInputMessage="1" showErrorMessage="1" promptTitle="直接入力不可" prompt="クリーム色の網掛け部分は直接入力しないでください。" sqref="D14:E14" xr:uid="{1EA647E2-7ECB-41CA-830D-8EF97A92881D}"/>
    <dataValidation type="list" allowBlank="1" showInputMessage="1" showErrorMessage="1" sqref="I8" xr:uid="{C6C59B72-A72C-4167-9883-06E75163DFC0}">
      <formula1>"事業計画書（宿舎別）,交付申請書（宿舎別）,実績報告書（宿舎別）"</formula1>
    </dataValidation>
    <dataValidation allowBlank="1" showInputMessage="1" showErrorMessage="1" prompt="建物名 部屋番号まで入力してください。" sqref="J10:O10" xr:uid="{9E33B8D7-923D-404A-B509-638142806C34}"/>
    <dataValidation allowBlank="1" showErrorMessage="1" sqref="N8" xr:uid="{CDB787D0-E0E7-4C1D-A10B-1BD197039D50}"/>
    <dataValidation type="date" errorStyle="warning" allowBlank="1" showInputMessage="1" showErrorMessage="1" errorTitle="年月日誤り" error="令和3年度内の日付を入力してください。" promptTitle="西暦で入力してください。" prompt="例：○○○○/○/○_x000a_年月日の区切りには / （スラッシュ）を使用してください。" sqref="J12:J13" xr:uid="{3455FA6B-C34D-4AFA-A1DA-C6D35B61E99E}">
      <formula1>44287</formula1>
      <formula2>44651</formula2>
    </dataValidation>
  </dataValidations>
  <printOptions horizontalCentered="1"/>
  <pageMargins left="0.70866141732283472" right="0.70866141732283472" top="0.74803149606299213" bottom="0.74803149606299213" header="0.31496062992125984" footer="0.31496062992125984"/>
  <pageSetup paperSize="9" scale="50" orientation="portrait" r:id="rId1"/>
  <headerFooter scaleWithDoc="0" alignWithMargins="0"/>
  <colBreaks count="1" manualBreakCount="1">
    <brk id="15" max="37" man="1"/>
  </col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230F1-9B9C-4EB5-AE94-4E9E750A5BA4}">
  <sheetPr>
    <tabColor rgb="FF0070C0"/>
    <pageSetUpPr fitToPage="1"/>
  </sheetPr>
  <dimension ref="A1:Q56"/>
  <sheetViews>
    <sheetView showGridLines="0" view="pageBreakPreview" zoomScaleNormal="100" zoomScaleSheetLayoutView="100" workbookViewId="0">
      <selection sqref="A1:O56"/>
    </sheetView>
  </sheetViews>
  <sheetFormatPr defaultColWidth="9.08984375" defaultRowHeight="13"/>
  <cols>
    <col min="1" max="1" width="9.54296875" style="39" customWidth="1"/>
    <col min="2" max="2" width="13.7265625" style="39" customWidth="1"/>
    <col min="3" max="15" width="11.7265625" style="39" customWidth="1"/>
    <col min="16" max="16" width="9.08984375" style="39" hidden="1" customWidth="1"/>
    <col min="17" max="17" width="9.08984375" style="39"/>
    <col min="18" max="18" width="10.6328125" style="39" bestFit="1" customWidth="1"/>
    <col min="19" max="16384" width="9.08984375" style="39"/>
  </cols>
  <sheetData>
    <row r="1" spans="1:17" customFormat="1" ht="31.5" customHeight="1">
      <c r="A1" s="102"/>
      <c r="K1" s="39"/>
    </row>
    <row r="2" spans="1:17" customFormat="1" ht="39.75" customHeight="1">
      <c r="A2" s="102"/>
      <c r="I2" s="216" t="s">
        <v>162</v>
      </c>
      <c r="K2" s="39"/>
    </row>
    <row r="3" spans="1:17" ht="22.5" customHeight="1">
      <c r="I3" s="217" t="s">
        <v>163</v>
      </c>
      <c r="O3" s="73" t="str">
        <f>IF(I6="事業計画書（宿舎別）","ア・様式1-3",IF(I6="交付申請書（宿舎別）","ア・第1号-3様式","ア・第4号-3様式"))</f>
        <v>ア・様式1-3</v>
      </c>
    </row>
    <row r="4" spans="1:17" ht="20.25" customHeight="1" thickBot="1">
      <c r="A4" s="273" t="s">
        <v>2</v>
      </c>
      <c r="B4" s="273"/>
      <c r="C4" s="273"/>
      <c r="D4" s="273"/>
      <c r="E4" s="273"/>
      <c r="K4" s="274"/>
      <c r="L4" s="274"/>
      <c r="M4" s="274"/>
      <c r="N4" s="274"/>
      <c r="O4" s="274"/>
      <c r="P4" s="41"/>
      <c r="Q4" s="41"/>
    </row>
    <row r="5" spans="1:17" ht="19.5" customHeight="1" thickBot="1">
      <c r="A5" s="42"/>
      <c r="B5" s="42"/>
      <c r="C5" s="43"/>
      <c r="M5" s="44"/>
      <c r="N5" s="45" t="s">
        <v>3</v>
      </c>
      <c r="O5" s="46" t="s">
        <v>29</v>
      </c>
    </row>
    <row r="6" spans="1:17" ht="39.65" customHeight="1" thickBot="1">
      <c r="A6" s="275" t="s">
        <v>102</v>
      </c>
      <c r="B6" s="275"/>
      <c r="C6" s="275"/>
      <c r="D6" s="275"/>
      <c r="E6" s="275"/>
      <c r="F6" s="275"/>
      <c r="G6" s="275"/>
      <c r="H6" s="275"/>
      <c r="I6" s="435" t="s">
        <v>96</v>
      </c>
      <c r="J6" s="435"/>
      <c r="K6" s="435"/>
      <c r="L6" s="435"/>
      <c r="M6" s="47"/>
      <c r="N6" s="202" t="s">
        <v>72</v>
      </c>
      <c r="O6" s="203"/>
    </row>
    <row r="7" spans="1:17" ht="13.5" customHeight="1" thickBot="1">
      <c r="A7" s="167"/>
      <c r="B7" s="167"/>
      <c r="C7" s="167"/>
      <c r="D7" s="167"/>
      <c r="E7" s="167"/>
      <c r="F7" s="167"/>
      <c r="G7" s="167"/>
      <c r="H7" s="167"/>
      <c r="I7" s="99"/>
      <c r="J7" s="99"/>
      <c r="K7" s="99"/>
      <c r="L7" s="99"/>
      <c r="M7" s="47"/>
      <c r="N7" s="48"/>
    </row>
    <row r="8" spans="1:17" ht="35.15" customHeight="1" thickBot="1">
      <c r="A8" s="101"/>
      <c r="B8" s="204" t="s">
        <v>155</v>
      </c>
      <c r="C8" s="450" t="s">
        <v>156</v>
      </c>
      <c r="D8" s="450"/>
      <c r="E8" s="450"/>
      <c r="F8" s="451"/>
      <c r="G8" s="167"/>
      <c r="H8" s="277" t="s">
        <v>49</v>
      </c>
      <c r="I8" s="278"/>
      <c r="J8" s="452" t="s">
        <v>164</v>
      </c>
      <c r="K8" s="453"/>
      <c r="L8" s="453"/>
      <c r="M8" s="453"/>
      <c r="N8" s="453"/>
      <c r="O8" s="454"/>
    </row>
    <row r="9" spans="1:17" ht="35.15" customHeight="1" thickBot="1">
      <c r="B9" s="143"/>
      <c r="C9" s="308" t="s">
        <v>158</v>
      </c>
      <c r="D9" s="309"/>
      <c r="E9" s="205">
        <v>5.82</v>
      </c>
      <c r="F9" s="49" t="s">
        <v>48</v>
      </c>
      <c r="G9" s="167"/>
      <c r="H9" s="285" t="s">
        <v>4</v>
      </c>
      <c r="I9" s="286"/>
      <c r="J9" s="455" t="s">
        <v>165</v>
      </c>
      <c r="K9" s="456"/>
      <c r="L9" s="457"/>
      <c r="M9" s="290" t="s">
        <v>31</v>
      </c>
      <c r="N9" s="291"/>
      <c r="O9" s="292"/>
    </row>
    <row r="10" spans="1:17" ht="35.15" customHeight="1">
      <c r="C10" s="293"/>
      <c r="D10" s="293"/>
      <c r="E10" s="140"/>
      <c r="F10" s="141"/>
      <c r="G10" s="167"/>
      <c r="H10" s="294" t="s">
        <v>5</v>
      </c>
      <c r="I10" s="50" t="s">
        <v>6</v>
      </c>
      <c r="J10" s="423">
        <v>45748</v>
      </c>
      <c r="K10" s="424"/>
      <c r="L10" s="425"/>
      <c r="M10" s="458"/>
      <c r="N10" s="459"/>
      <c r="O10" s="460"/>
      <c r="P10" s="1" t="e">
        <f>(YEAR(#REF!)-YEAR(#REF!))*12+((MONTH(#REF!)-MONTH(#REF!))+1)</f>
        <v>#REF!</v>
      </c>
    </row>
    <row r="11" spans="1:17" ht="35.15" customHeight="1" thickBot="1">
      <c r="G11" s="167"/>
      <c r="H11" s="295"/>
      <c r="I11" s="51" t="s">
        <v>9</v>
      </c>
      <c r="J11" s="447">
        <v>46112</v>
      </c>
      <c r="K11" s="448"/>
      <c r="L11" s="449"/>
      <c r="M11" s="429"/>
      <c r="N11" s="430"/>
      <c r="O11" s="431"/>
      <c r="P11" s="1" t="e">
        <f>ROUNDDOWN(#REF!/P10,0)</f>
        <v>#REF!</v>
      </c>
    </row>
    <row r="12" spans="1:17" ht="35.15" customHeight="1">
      <c r="A12" s="52" t="s">
        <v>7</v>
      </c>
      <c r="B12" s="52"/>
      <c r="C12" s="53" t="s">
        <v>8</v>
      </c>
      <c r="D12" s="310">
        <f>O24</f>
        <v>576000</v>
      </c>
      <c r="E12" s="311"/>
      <c r="F12" s="54" t="s">
        <v>1</v>
      </c>
      <c r="G12" s="167"/>
      <c r="K12" s="415"/>
      <c r="L12" s="415"/>
      <c r="M12" s="415"/>
      <c r="N12" s="415"/>
      <c r="O12" s="415"/>
    </row>
    <row r="13" spans="1:17" ht="14.15" customHeight="1">
      <c r="B13" s="55"/>
      <c r="C13" s="56"/>
      <c r="D13" s="56"/>
      <c r="E13" s="56"/>
      <c r="F13" s="56"/>
      <c r="G13" s="167"/>
    </row>
    <row r="14" spans="1:17" ht="14.5" thickBot="1">
      <c r="A14" s="52" t="s">
        <v>10</v>
      </c>
      <c r="B14" s="52"/>
      <c r="C14" s="44"/>
      <c r="D14" s="44"/>
      <c r="E14" s="44"/>
      <c r="F14" s="44"/>
      <c r="G14" s="44"/>
      <c r="H14" s="44"/>
      <c r="I14" s="57"/>
      <c r="J14" s="57"/>
      <c r="K14" s="57"/>
      <c r="L14" s="57"/>
      <c r="M14" s="57"/>
      <c r="N14" s="57"/>
      <c r="O14" s="57"/>
    </row>
    <row r="15" spans="1:17" ht="13.5" thickBot="1">
      <c r="A15" s="313" t="s">
        <v>11</v>
      </c>
      <c r="B15" s="314"/>
      <c r="C15" s="58" t="s">
        <v>12</v>
      </c>
      <c r="D15" s="58" t="s">
        <v>13</v>
      </c>
      <c r="E15" s="58" t="s">
        <v>14</v>
      </c>
      <c r="F15" s="58" t="s">
        <v>15</v>
      </c>
      <c r="G15" s="59" t="s">
        <v>16</v>
      </c>
      <c r="H15" s="58" t="s">
        <v>17</v>
      </c>
      <c r="I15" s="58" t="s">
        <v>18</v>
      </c>
      <c r="J15" s="58" t="s">
        <v>19</v>
      </c>
      <c r="K15" s="58" t="s">
        <v>20</v>
      </c>
      <c r="L15" s="168" t="s">
        <v>28</v>
      </c>
      <c r="M15" s="58" t="s">
        <v>21</v>
      </c>
      <c r="N15" s="59" t="s">
        <v>22</v>
      </c>
      <c r="O15" s="45" t="s">
        <v>23</v>
      </c>
    </row>
    <row r="16" spans="1:17" ht="38.15" customHeight="1">
      <c r="A16" s="315" t="s">
        <v>104</v>
      </c>
      <c r="B16" s="316"/>
      <c r="C16" s="207">
        <v>55000</v>
      </c>
      <c r="D16" s="207">
        <v>55000</v>
      </c>
      <c r="E16" s="207">
        <v>55000</v>
      </c>
      <c r="F16" s="207">
        <v>55000</v>
      </c>
      <c r="G16" s="207">
        <v>55000</v>
      </c>
      <c r="H16" s="207">
        <v>55000</v>
      </c>
      <c r="I16" s="207">
        <v>55000</v>
      </c>
      <c r="J16" s="207">
        <v>55000</v>
      </c>
      <c r="K16" s="207">
        <v>55000</v>
      </c>
      <c r="L16" s="207">
        <v>55000</v>
      </c>
      <c r="M16" s="207">
        <v>55000</v>
      </c>
      <c r="N16" s="207">
        <v>55000</v>
      </c>
      <c r="O16" s="89">
        <f>SUM(C16:N16)</f>
        <v>660000</v>
      </c>
    </row>
    <row r="17" spans="1:15" ht="38.15" customHeight="1">
      <c r="A17" s="317" t="s">
        <v>24</v>
      </c>
      <c r="B17" s="318"/>
      <c r="C17" s="209">
        <v>5000</v>
      </c>
      <c r="D17" s="209">
        <v>5000</v>
      </c>
      <c r="E17" s="209">
        <v>5000</v>
      </c>
      <c r="F17" s="209">
        <v>5000</v>
      </c>
      <c r="G17" s="209">
        <v>5000</v>
      </c>
      <c r="H17" s="209">
        <v>5000</v>
      </c>
      <c r="I17" s="209">
        <v>5000</v>
      </c>
      <c r="J17" s="209">
        <v>5000</v>
      </c>
      <c r="K17" s="209">
        <v>5000</v>
      </c>
      <c r="L17" s="209">
        <v>5000</v>
      </c>
      <c r="M17" s="209">
        <v>5000</v>
      </c>
      <c r="N17" s="209">
        <v>5000</v>
      </c>
      <c r="O17" s="60">
        <f>SUM(C17:N17)</f>
        <v>60000</v>
      </c>
    </row>
    <row r="18" spans="1:15" ht="13.5" thickBot="1">
      <c r="A18" s="317" t="s">
        <v>25</v>
      </c>
      <c r="B18" s="323"/>
      <c r="C18" s="321" t="s">
        <v>166</v>
      </c>
      <c r="D18" s="321" t="s">
        <v>166</v>
      </c>
      <c r="E18" s="321" t="s">
        <v>166</v>
      </c>
      <c r="F18" s="321" t="s">
        <v>166</v>
      </c>
      <c r="G18" s="321" t="s">
        <v>166</v>
      </c>
      <c r="H18" s="321" t="s">
        <v>166</v>
      </c>
      <c r="I18" s="321" t="s">
        <v>166</v>
      </c>
      <c r="J18" s="321" t="s">
        <v>166</v>
      </c>
      <c r="K18" s="321" t="s">
        <v>166</v>
      </c>
      <c r="L18" s="321" t="s">
        <v>166</v>
      </c>
      <c r="M18" s="321" t="s">
        <v>166</v>
      </c>
      <c r="N18" s="321" t="s">
        <v>166</v>
      </c>
      <c r="O18" s="324">
        <f>B19</f>
        <v>0</v>
      </c>
    </row>
    <row r="19" spans="1:15" ht="26.25" customHeight="1" thickBot="1">
      <c r="A19" s="61" t="s">
        <v>30</v>
      </c>
      <c r="B19" s="218"/>
      <c r="C19" s="322"/>
      <c r="D19" s="322"/>
      <c r="E19" s="322"/>
      <c r="F19" s="322"/>
      <c r="G19" s="322"/>
      <c r="H19" s="322"/>
      <c r="I19" s="322"/>
      <c r="J19" s="322"/>
      <c r="K19" s="322"/>
      <c r="L19" s="322"/>
      <c r="M19" s="322"/>
      <c r="N19" s="322"/>
      <c r="O19" s="325"/>
    </row>
    <row r="20" spans="1:15" ht="40.5" customHeight="1" thickBot="1">
      <c r="A20" s="326" t="s">
        <v>50</v>
      </c>
      <c r="B20" s="327"/>
      <c r="C20" s="62">
        <f t="shared" ref="C20:O20" si="0">SUM(C16:C19)</f>
        <v>60000</v>
      </c>
      <c r="D20" s="62">
        <f t="shared" si="0"/>
        <v>60000</v>
      </c>
      <c r="E20" s="62">
        <f t="shared" si="0"/>
        <v>60000</v>
      </c>
      <c r="F20" s="62">
        <f t="shared" si="0"/>
        <v>60000</v>
      </c>
      <c r="G20" s="63">
        <f t="shared" si="0"/>
        <v>60000</v>
      </c>
      <c r="H20" s="62">
        <f t="shared" si="0"/>
        <v>60000</v>
      </c>
      <c r="I20" s="62">
        <f t="shared" si="0"/>
        <v>60000</v>
      </c>
      <c r="J20" s="62">
        <f t="shared" si="0"/>
        <v>60000</v>
      </c>
      <c r="K20" s="62">
        <f t="shared" si="0"/>
        <v>60000</v>
      </c>
      <c r="L20" s="62">
        <f t="shared" si="0"/>
        <v>60000</v>
      </c>
      <c r="M20" s="62">
        <f t="shared" si="0"/>
        <v>60000</v>
      </c>
      <c r="N20" s="63">
        <f t="shared" si="0"/>
        <v>60000</v>
      </c>
      <c r="O20" s="64">
        <f t="shared" si="0"/>
        <v>720000</v>
      </c>
    </row>
    <row r="21" spans="1:15" ht="32.15" customHeight="1">
      <c r="A21" s="315" t="s">
        <v>51</v>
      </c>
      <c r="B21" s="316"/>
      <c r="C21" s="207">
        <v>5000</v>
      </c>
      <c r="D21" s="207">
        <v>5000</v>
      </c>
      <c r="E21" s="207">
        <v>5000</v>
      </c>
      <c r="F21" s="207">
        <v>5000</v>
      </c>
      <c r="G21" s="207">
        <v>5000</v>
      </c>
      <c r="H21" s="207">
        <v>5000</v>
      </c>
      <c r="I21" s="207">
        <v>5000</v>
      </c>
      <c r="J21" s="207">
        <v>5000</v>
      </c>
      <c r="K21" s="207">
        <v>5000</v>
      </c>
      <c r="L21" s="207">
        <v>5000</v>
      </c>
      <c r="M21" s="207">
        <v>5000</v>
      </c>
      <c r="N21" s="207">
        <v>5000</v>
      </c>
      <c r="O21" s="89">
        <f>SUM(C21:N21)</f>
        <v>60000</v>
      </c>
    </row>
    <row r="22" spans="1:15" ht="40.5" customHeight="1">
      <c r="A22" s="319" t="s">
        <v>52</v>
      </c>
      <c r="B22" s="320"/>
      <c r="C22" s="65">
        <f t="shared" ref="C22:N22" si="1">C20-C21</f>
        <v>55000</v>
      </c>
      <c r="D22" s="65">
        <f t="shared" si="1"/>
        <v>55000</v>
      </c>
      <c r="E22" s="65">
        <f t="shared" si="1"/>
        <v>55000</v>
      </c>
      <c r="F22" s="65">
        <f t="shared" si="1"/>
        <v>55000</v>
      </c>
      <c r="G22" s="66">
        <f t="shared" si="1"/>
        <v>55000</v>
      </c>
      <c r="H22" s="65">
        <f t="shared" si="1"/>
        <v>55000</v>
      </c>
      <c r="I22" s="65">
        <f t="shared" si="1"/>
        <v>55000</v>
      </c>
      <c r="J22" s="65">
        <f t="shared" si="1"/>
        <v>55000</v>
      </c>
      <c r="K22" s="65">
        <f t="shared" si="1"/>
        <v>55000</v>
      </c>
      <c r="L22" s="65">
        <f t="shared" si="1"/>
        <v>55000</v>
      </c>
      <c r="M22" s="65">
        <f t="shared" si="1"/>
        <v>55000</v>
      </c>
      <c r="N22" s="66">
        <f t="shared" si="1"/>
        <v>55000</v>
      </c>
      <c r="O22" s="95" t="s">
        <v>26</v>
      </c>
    </row>
    <row r="23" spans="1:15" ht="40.5" customHeight="1" thickBot="1">
      <c r="A23" s="328" t="s">
        <v>53</v>
      </c>
      <c r="B23" s="329"/>
      <c r="C23" s="67">
        <f t="shared" ref="C23:N23" si="2">IF(C22&lt;82000,C22,82000)</f>
        <v>55000</v>
      </c>
      <c r="D23" s="67">
        <f t="shared" si="2"/>
        <v>55000</v>
      </c>
      <c r="E23" s="67">
        <f t="shared" si="2"/>
        <v>55000</v>
      </c>
      <c r="F23" s="67">
        <f t="shared" si="2"/>
        <v>55000</v>
      </c>
      <c r="G23" s="68">
        <f t="shared" si="2"/>
        <v>55000</v>
      </c>
      <c r="H23" s="67">
        <f t="shared" si="2"/>
        <v>55000</v>
      </c>
      <c r="I23" s="67">
        <f t="shared" si="2"/>
        <v>55000</v>
      </c>
      <c r="J23" s="67">
        <f t="shared" si="2"/>
        <v>55000</v>
      </c>
      <c r="K23" s="67">
        <f t="shared" si="2"/>
        <v>55000</v>
      </c>
      <c r="L23" s="67">
        <f t="shared" si="2"/>
        <v>55000</v>
      </c>
      <c r="M23" s="67">
        <f t="shared" si="2"/>
        <v>55000</v>
      </c>
      <c r="N23" s="69">
        <f t="shared" si="2"/>
        <v>55000</v>
      </c>
      <c r="O23" s="90" t="s">
        <v>26</v>
      </c>
    </row>
    <row r="24" spans="1:15" ht="40.5" customHeight="1" thickTop="1" thickBot="1">
      <c r="A24" s="330" t="s">
        <v>27</v>
      </c>
      <c r="B24" s="331"/>
      <c r="C24" s="211">
        <f t="shared" ref="C24:N24" si="3">ROUNDDOWN(C23*7/8,-3)</f>
        <v>48000</v>
      </c>
      <c r="D24" s="211">
        <f t="shared" si="3"/>
        <v>48000</v>
      </c>
      <c r="E24" s="211">
        <f t="shared" si="3"/>
        <v>48000</v>
      </c>
      <c r="F24" s="211">
        <f t="shared" si="3"/>
        <v>48000</v>
      </c>
      <c r="G24" s="212">
        <f t="shared" si="3"/>
        <v>48000</v>
      </c>
      <c r="H24" s="211">
        <f t="shared" si="3"/>
        <v>48000</v>
      </c>
      <c r="I24" s="211">
        <f t="shared" si="3"/>
        <v>48000</v>
      </c>
      <c r="J24" s="211">
        <f t="shared" si="3"/>
        <v>48000</v>
      </c>
      <c r="K24" s="211">
        <f t="shared" si="3"/>
        <v>48000</v>
      </c>
      <c r="L24" s="211">
        <f t="shared" si="3"/>
        <v>48000</v>
      </c>
      <c r="M24" s="211">
        <f t="shared" si="3"/>
        <v>48000</v>
      </c>
      <c r="N24" s="212">
        <f t="shared" si="3"/>
        <v>48000</v>
      </c>
      <c r="O24" s="70">
        <f>SUM(C24:N24)</f>
        <v>576000</v>
      </c>
    </row>
    <row r="25" spans="1:15" ht="43" customHeight="1" thickBot="1">
      <c r="A25" s="71" t="s">
        <v>0</v>
      </c>
      <c r="B25" s="413"/>
      <c r="C25" s="413"/>
      <c r="D25" s="413"/>
      <c r="E25" s="413"/>
      <c r="F25" s="413"/>
      <c r="G25" s="413"/>
      <c r="H25" s="413"/>
      <c r="I25" s="413"/>
      <c r="J25" s="413"/>
      <c r="K25" s="413"/>
      <c r="L25" s="413"/>
      <c r="M25" s="413"/>
      <c r="N25" s="413"/>
      <c r="O25" s="414"/>
    </row>
    <row r="26" spans="1:15">
      <c r="A26" s="39" t="s">
        <v>47</v>
      </c>
      <c r="B26" s="72"/>
      <c r="O26" s="40"/>
    </row>
    <row r="27" spans="1:15" ht="14.25" customHeight="1">
      <c r="N27" s="219"/>
      <c r="O27" s="40" t="s">
        <v>167</v>
      </c>
    </row>
    <row r="28" spans="1:15" customFormat="1" ht="4.5" customHeight="1">
      <c r="A28" s="220"/>
      <c r="B28" s="221"/>
      <c r="C28" s="220"/>
      <c r="D28" s="220"/>
      <c r="E28" s="220"/>
      <c r="F28" s="220"/>
      <c r="G28" s="220"/>
      <c r="H28" s="220"/>
      <c r="I28" s="220"/>
      <c r="J28" s="220"/>
      <c r="K28" s="220"/>
      <c r="L28" s="220"/>
      <c r="M28" s="220"/>
      <c r="N28" s="220"/>
      <c r="O28" s="220"/>
    </row>
    <row r="29" spans="1:15" ht="27" customHeight="1"/>
    <row r="30" spans="1:15" ht="21.75" customHeight="1"/>
    <row r="31" spans="1:15" ht="21.75" customHeight="1">
      <c r="I31" s="216" t="s">
        <v>168</v>
      </c>
    </row>
    <row r="32" spans="1:15">
      <c r="O32" s="40" t="str">
        <f>IF(I35="事業計画書（宿舎別）","ア・様式1-3",IF(I35="交付申請書（宿舎別）","ア・第1号-3様式","ア・第4号-3様式"))</f>
        <v>ア・様式1-3</v>
      </c>
    </row>
    <row r="33" spans="1:17" ht="20.25" customHeight="1" thickBot="1">
      <c r="A33" s="273" t="s">
        <v>2</v>
      </c>
      <c r="B33" s="273"/>
      <c r="C33" s="273"/>
      <c r="D33" s="273"/>
      <c r="E33" s="273"/>
      <c r="K33" s="274"/>
      <c r="L33" s="274"/>
      <c r="M33" s="274"/>
      <c r="N33" s="274"/>
      <c r="O33" s="274"/>
      <c r="P33" s="41"/>
      <c r="Q33" s="41"/>
    </row>
    <row r="34" spans="1:17" ht="19.5" customHeight="1" thickBot="1">
      <c r="A34" s="42"/>
      <c r="B34" s="42"/>
      <c r="C34" s="43"/>
      <c r="M34" s="44"/>
      <c r="N34" s="45" t="s">
        <v>3</v>
      </c>
      <c r="O34" s="46" t="s">
        <v>29</v>
      </c>
    </row>
    <row r="35" spans="1:17" ht="39.65" customHeight="1" thickBot="1">
      <c r="A35" s="275" t="s">
        <v>102</v>
      </c>
      <c r="B35" s="275"/>
      <c r="C35" s="275"/>
      <c r="D35" s="275"/>
      <c r="E35" s="275"/>
      <c r="F35" s="275"/>
      <c r="G35" s="275"/>
      <c r="H35" s="275"/>
      <c r="I35" s="435" t="s">
        <v>96</v>
      </c>
      <c r="J35" s="435"/>
      <c r="K35" s="435"/>
      <c r="L35" s="435"/>
      <c r="M35" s="47"/>
      <c r="N35" s="202" t="s">
        <v>73</v>
      </c>
      <c r="O35" s="203"/>
    </row>
    <row r="36" spans="1:17" ht="13.5" customHeight="1" thickBot="1">
      <c r="A36" s="167"/>
      <c r="B36" s="167"/>
      <c r="C36" s="167"/>
      <c r="D36" s="167"/>
      <c r="E36" s="167"/>
      <c r="F36" s="167"/>
      <c r="G36" s="167"/>
      <c r="H36" s="167"/>
      <c r="I36" s="99"/>
      <c r="J36" s="99"/>
      <c r="K36" s="99"/>
      <c r="L36" s="99"/>
      <c r="M36" s="47"/>
      <c r="N36" s="48"/>
    </row>
    <row r="37" spans="1:17" ht="35.15" customHeight="1" thickBot="1">
      <c r="A37" s="101"/>
      <c r="B37" s="204" t="s">
        <v>155</v>
      </c>
      <c r="C37" s="450" t="s">
        <v>156</v>
      </c>
      <c r="D37" s="450"/>
      <c r="E37" s="450"/>
      <c r="F37" s="451"/>
      <c r="G37" s="167"/>
      <c r="H37" s="277" t="s">
        <v>49</v>
      </c>
      <c r="I37" s="278"/>
      <c r="J37" s="452" t="s">
        <v>169</v>
      </c>
      <c r="K37" s="453"/>
      <c r="L37" s="453"/>
      <c r="M37" s="453"/>
      <c r="N37" s="453"/>
      <c r="O37" s="454"/>
    </row>
    <row r="38" spans="1:17" ht="35.15" customHeight="1" thickBot="1">
      <c r="B38" s="143"/>
      <c r="C38" s="308" t="s">
        <v>158</v>
      </c>
      <c r="D38" s="309"/>
      <c r="E38" s="205">
        <v>3.52</v>
      </c>
      <c r="F38" s="49" t="s">
        <v>48</v>
      </c>
      <c r="G38" s="167"/>
      <c r="H38" s="285" t="s">
        <v>4</v>
      </c>
      <c r="I38" s="286"/>
      <c r="J38" s="455" t="s">
        <v>170</v>
      </c>
      <c r="K38" s="456"/>
      <c r="L38" s="457"/>
      <c r="M38" s="290" t="s">
        <v>31</v>
      </c>
      <c r="N38" s="291"/>
      <c r="O38" s="292"/>
    </row>
    <row r="39" spans="1:17" ht="35.15" customHeight="1">
      <c r="C39" s="293"/>
      <c r="D39" s="293"/>
      <c r="E39" s="140"/>
      <c r="F39" s="141"/>
      <c r="G39" s="167"/>
      <c r="H39" s="294" t="s">
        <v>5</v>
      </c>
      <c r="I39" s="50" t="s">
        <v>6</v>
      </c>
      <c r="J39" s="423">
        <v>45748</v>
      </c>
      <c r="K39" s="424"/>
      <c r="L39" s="425"/>
      <c r="M39" s="441" t="s">
        <v>171</v>
      </c>
      <c r="N39" s="442"/>
      <c r="O39" s="443"/>
      <c r="P39" s="1" t="e">
        <f>(YEAR(#REF!)-YEAR(#REF!))*12+((MONTH(#REF!)-MONTH(#REF!))+1)</f>
        <v>#REF!</v>
      </c>
    </row>
    <row r="40" spans="1:17" ht="35.15" customHeight="1" thickBot="1">
      <c r="G40" s="167"/>
      <c r="H40" s="295"/>
      <c r="I40" s="51" t="s">
        <v>9</v>
      </c>
      <c r="J40" s="447">
        <v>46112</v>
      </c>
      <c r="K40" s="448"/>
      <c r="L40" s="449"/>
      <c r="M40" s="444"/>
      <c r="N40" s="445"/>
      <c r="O40" s="446"/>
      <c r="P40" s="1" t="e">
        <f>ROUNDDOWN(#REF!/P39,0)</f>
        <v>#REF!</v>
      </c>
    </row>
    <row r="41" spans="1:17" ht="35.15" customHeight="1">
      <c r="A41" s="52" t="s">
        <v>7</v>
      </c>
      <c r="B41" s="52"/>
      <c r="C41" s="53" t="s">
        <v>8</v>
      </c>
      <c r="D41" s="310">
        <f>O53</f>
        <v>852000</v>
      </c>
      <c r="E41" s="311"/>
      <c r="F41" s="54" t="s">
        <v>1</v>
      </c>
      <c r="G41" s="167"/>
      <c r="K41" s="415"/>
      <c r="L41" s="415"/>
      <c r="M41" s="415"/>
      <c r="N41" s="415"/>
      <c r="O41" s="415"/>
    </row>
    <row r="42" spans="1:17" ht="14.15" customHeight="1">
      <c r="B42" s="55"/>
      <c r="C42" s="56"/>
      <c r="D42" s="56"/>
      <c r="E42" s="56"/>
      <c r="F42" s="56"/>
      <c r="G42" s="167"/>
    </row>
    <row r="43" spans="1:17" ht="14.5" thickBot="1">
      <c r="A43" s="52" t="s">
        <v>10</v>
      </c>
      <c r="B43" s="52"/>
      <c r="C43" s="44"/>
      <c r="D43" s="44"/>
      <c r="E43" s="44"/>
      <c r="F43" s="44"/>
      <c r="G43" s="44"/>
      <c r="H43" s="44"/>
      <c r="I43" s="57"/>
      <c r="J43" s="57"/>
      <c r="K43" s="57"/>
      <c r="L43" s="57"/>
      <c r="M43" s="57"/>
      <c r="N43" s="57"/>
      <c r="O43" s="57"/>
    </row>
    <row r="44" spans="1:17" ht="13.5" thickBot="1">
      <c r="A44" s="313" t="s">
        <v>11</v>
      </c>
      <c r="B44" s="314"/>
      <c r="C44" s="58" t="s">
        <v>12</v>
      </c>
      <c r="D44" s="58" t="s">
        <v>13</v>
      </c>
      <c r="E44" s="58" t="s">
        <v>14</v>
      </c>
      <c r="F44" s="58" t="s">
        <v>15</v>
      </c>
      <c r="G44" s="59" t="s">
        <v>16</v>
      </c>
      <c r="H44" s="58" t="s">
        <v>17</v>
      </c>
      <c r="I44" s="58" t="s">
        <v>18</v>
      </c>
      <c r="J44" s="58" t="s">
        <v>19</v>
      </c>
      <c r="K44" s="58" t="s">
        <v>20</v>
      </c>
      <c r="L44" s="168" t="s">
        <v>28</v>
      </c>
      <c r="M44" s="58" t="s">
        <v>21</v>
      </c>
      <c r="N44" s="59" t="s">
        <v>22</v>
      </c>
      <c r="O44" s="45" t="s">
        <v>23</v>
      </c>
    </row>
    <row r="45" spans="1:17" ht="38.15" customHeight="1">
      <c r="A45" s="315" t="s">
        <v>88</v>
      </c>
      <c r="B45" s="316"/>
      <c r="C45" s="207">
        <v>90000</v>
      </c>
      <c r="D45" s="207">
        <v>90000</v>
      </c>
      <c r="E45" s="207">
        <v>90000</v>
      </c>
      <c r="F45" s="207">
        <v>90000</v>
      </c>
      <c r="G45" s="207">
        <v>90000</v>
      </c>
      <c r="H45" s="207">
        <v>90000</v>
      </c>
      <c r="I45" s="207">
        <v>90000</v>
      </c>
      <c r="J45" s="207">
        <v>90000</v>
      </c>
      <c r="K45" s="207">
        <v>90000</v>
      </c>
      <c r="L45" s="207">
        <v>90000</v>
      </c>
      <c r="M45" s="207">
        <v>90000</v>
      </c>
      <c r="N45" s="207">
        <v>90000</v>
      </c>
      <c r="O45" s="89">
        <f>SUM(C45:N45)</f>
        <v>1080000</v>
      </c>
    </row>
    <row r="46" spans="1:17" ht="38.15" customHeight="1">
      <c r="A46" s="317" t="s">
        <v>24</v>
      </c>
      <c r="B46" s="318"/>
      <c r="C46" s="209">
        <v>5000</v>
      </c>
      <c r="D46" s="209">
        <v>5000</v>
      </c>
      <c r="E46" s="209">
        <v>5000</v>
      </c>
      <c r="F46" s="209">
        <v>5000</v>
      </c>
      <c r="G46" s="209">
        <v>5000</v>
      </c>
      <c r="H46" s="209">
        <v>5000</v>
      </c>
      <c r="I46" s="209">
        <v>5000</v>
      </c>
      <c r="J46" s="209">
        <v>5000</v>
      </c>
      <c r="K46" s="209">
        <v>5000</v>
      </c>
      <c r="L46" s="209">
        <v>5000</v>
      </c>
      <c r="M46" s="209">
        <v>5000</v>
      </c>
      <c r="N46" s="209">
        <v>5000</v>
      </c>
      <c r="O46" s="60">
        <f>SUM(C46:N46)</f>
        <v>60000</v>
      </c>
    </row>
    <row r="47" spans="1:17" ht="13.5" thickBot="1">
      <c r="A47" s="317" t="s">
        <v>25</v>
      </c>
      <c r="B47" s="323"/>
      <c r="C47" s="321"/>
      <c r="D47" s="321"/>
      <c r="E47" s="321"/>
      <c r="F47" s="321"/>
      <c r="G47" s="321"/>
      <c r="H47" s="321"/>
      <c r="I47" s="321"/>
      <c r="J47" s="321"/>
      <c r="K47" s="321"/>
      <c r="L47" s="321"/>
      <c r="M47" s="321"/>
      <c r="N47" s="321"/>
      <c r="O47" s="324">
        <f>B48</f>
        <v>0</v>
      </c>
    </row>
    <row r="48" spans="1:17" ht="26.25" customHeight="1" thickBot="1">
      <c r="A48" s="61" t="s">
        <v>30</v>
      </c>
      <c r="B48" s="218"/>
      <c r="C48" s="322"/>
      <c r="D48" s="322"/>
      <c r="E48" s="322"/>
      <c r="F48" s="322"/>
      <c r="G48" s="322"/>
      <c r="H48" s="322"/>
      <c r="I48" s="322"/>
      <c r="J48" s="322"/>
      <c r="K48" s="322"/>
      <c r="L48" s="322"/>
      <c r="M48" s="322"/>
      <c r="N48" s="322"/>
      <c r="O48" s="325"/>
    </row>
    <row r="49" spans="1:15" ht="40.5" customHeight="1" thickBot="1">
      <c r="A49" s="326" t="s">
        <v>50</v>
      </c>
      <c r="B49" s="327"/>
      <c r="C49" s="62">
        <f t="shared" ref="C49:O49" si="4">SUM(C45:C48)</f>
        <v>95000</v>
      </c>
      <c r="D49" s="62">
        <f t="shared" si="4"/>
        <v>95000</v>
      </c>
      <c r="E49" s="62">
        <f t="shared" si="4"/>
        <v>95000</v>
      </c>
      <c r="F49" s="62">
        <f t="shared" si="4"/>
        <v>95000</v>
      </c>
      <c r="G49" s="63">
        <f t="shared" si="4"/>
        <v>95000</v>
      </c>
      <c r="H49" s="62">
        <f t="shared" si="4"/>
        <v>95000</v>
      </c>
      <c r="I49" s="62">
        <f t="shared" si="4"/>
        <v>95000</v>
      </c>
      <c r="J49" s="62">
        <f t="shared" si="4"/>
        <v>95000</v>
      </c>
      <c r="K49" s="62">
        <f t="shared" si="4"/>
        <v>95000</v>
      </c>
      <c r="L49" s="62">
        <f t="shared" si="4"/>
        <v>95000</v>
      </c>
      <c r="M49" s="62">
        <f t="shared" si="4"/>
        <v>95000</v>
      </c>
      <c r="N49" s="63">
        <f t="shared" si="4"/>
        <v>95000</v>
      </c>
      <c r="O49" s="64">
        <f t="shared" si="4"/>
        <v>1140000</v>
      </c>
    </row>
    <row r="50" spans="1:15" ht="32.15" customHeight="1">
      <c r="A50" s="315" t="s">
        <v>51</v>
      </c>
      <c r="B50" s="316"/>
      <c r="C50" s="207">
        <v>10000</v>
      </c>
      <c r="D50" s="207">
        <v>10000</v>
      </c>
      <c r="E50" s="207">
        <v>10000</v>
      </c>
      <c r="F50" s="207">
        <v>10000</v>
      </c>
      <c r="G50" s="207">
        <v>10000</v>
      </c>
      <c r="H50" s="207">
        <v>10000</v>
      </c>
      <c r="I50" s="207">
        <v>10000</v>
      </c>
      <c r="J50" s="207">
        <v>10000</v>
      </c>
      <c r="K50" s="207">
        <v>10000</v>
      </c>
      <c r="L50" s="207">
        <v>10000</v>
      </c>
      <c r="M50" s="207">
        <v>10000</v>
      </c>
      <c r="N50" s="207">
        <v>10000</v>
      </c>
      <c r="O50" s="89">
        <f>SUM(C50:N50)</f>
        <v>120000</v>
      </c>
    </row>
    <row r="51" spans="1:15" ht="40.5" customHeight="1">
      <c r="A51" s="319" t="s">
        <v>52</v>
      </c>
      <c r="B51" s="320"/>
      <c r="C51" s="65">
        <f t="shared" ref="C51:N51" si="5">C49-C50</f>
        <v>85000</v>
      </c>
      <c r="D51" s="65">
        <f t="shared" si="5"/>
        <v>85000</v>
      </c>
      <c r="E51" s="65">
        <f t="shared" si="5"/>
        <v>85000</v>
      </c>
      <c r="F51" s="65">
        <f t="shared" si="5"/>
        <v>85000</v>
      </c>
      <c r="G51" s="66">
        <f t="shared" si="5"/>
        <v>85000</v>
      </c>
      <c r="H51" s="65">
        <f t="shared" si="5"/>
        <v>85000</v>
      </c>
      <c r="I51" s="65">
        <f t="shared" si="5"/>
        <v>85000</v>
      </c>
      <c r="J51" s="65">
        <f t="shared" si="5"/>
        <v>85000</v>
      </c>
      <c r="K51" s="65">
        <f t="shared" si="5"/>
        <v>85000</v>
      </c>
      <c r="L51" s="65">
        <f t="shared" si="5"/>
        <v>85000</v>
      </c>
      <c r="M51" s="65">
        <f t="shared" si="5"/>
        <v>85000</v>
      </c>
      <c r="N51" s="66">
        <f t="shared" si="5"/>
        <v>85000</v>
      </c>
      <c r="O51" s="95" t="s">
        <v>26</v>
      </c>
    </row>
    <row r="52" spans="1:15" ht="40.5" customHeight="1" thickBot="1">
      <c r="A52" s="328" t="s">
        <v>53</v>
      </c>
      <c r="B52" s="329"/>
      <c r="C52" s="67">
        <f t="shared" ref="C52:N52" si="6">IF(C51&lt;82000,C51,82000)</f>
        <v>82000</v>
      </c>
      <c r="D52" s="67">
        <f t="shared" si="6"/>
        <v>82000</v>
      </c>
      <c r="E52" s="67">
        <f t="shared" si="6"/>
        <v>82000</v>
      </c>
      <c r="F52" s="67">
        <f t="shared" si="6"/>
        <v>82000</v>
      </c>
      <c r="G52" s="68">
        <f t="shared" si="6"/>
        <v>82000</v>
      </c>
      <c r="H52" s="67">
        <f t="shared" si="6"/>
        <v>82000</v>
      </c>
      <c r="I52" s="67">
        <f t="shared" si="6"/>
        <v>82000</v>
      </c>
      <c r="J52" s="67">
        <f t="shared" si="6"/>
        <v>82000</v>
      </c>
      <c r="K52" s="67">
        <f t="shared" si="6"/>
        <v>82000</v>
      </c>
      <c r="L52" s="67">
        <f t="shared" si="6"/>
        <v>82000</v>
      </c>
      <c r="M52" s="67">
        <f t="shared" si="6"/>
        <v>82000</v>
      </c>
      <c r="N52" s="69">
        <f t="shared" si="6"/>
        <v>82000</v>
      </c>
      <c r="O52" s="90" t="s">
        <v>26</v>
      </c>
    </row>
    <row r="53" spans="1:15" ht="40.5" customHeight="1" thickTop="1" thickBot="1">
      <c r="A53" s="330" t="s">
        <v>27</v>
      </c>
      <c r="B53" s="331"/>
      <c r="C53" s="211">
        <f t="shared" ref="C53:N53" si="7">ROUNDDOWN(C52*7/8,-3)</f>
        <v>71000</v>
      </c>
      <c r="D53" s="211">
        <f t="shared" si="7"/>
        <v>71000</v>
      </c>
      <c r="E53" s="211">
        <f t="shared" si="7"/>
        <v>71000</v>
      </c>
      <c r="F53" s="211">
        <f t="shared" si="7"/>
        <v>71000</v>
      </c>
      <c r="G53" s="212">
        <f t="shared" si="7"/>
        <v>71000</v>
      </c>
      <c r="H53" s="211">
        <f t="shared" si="7"/>
        <v>71000</v>
      </c>
      <c r="I53" s="211">
        <f t="shared" si="7"/>
        <v>71000</v>
      </c>
      <c r="J53" s="211">
        <f t="shared" si="7"/>
        <v>71000</v>
      </c>
      <c r="K53" s="211">
        <f t="shared" si="7"/>
        <v>71000</v>
      </c>
      <c r="L53" s="211">
        <f t="shared" si="7"/>
        <v>71000</v>
      </c>
      <c r="M53" s="211">
        <f t="shared" si="7"/>
        <v>71000</v>
      </c>
      <c r="N53" s="212">
        <f t="shared" si="7"/>
        <v>71000</v>
      </c>
      <c r="O53" s="70">
        <f>SUM(C53:N53)</f>
        <v>852000</v>
      </c>
    </row>
    <row r="54" spans="1:15" ht="43" customHeight="1" thickBot="1">
      <c r="A54" s="71" t="s">
        <v>0</v>
      </c>
      <c r="B54" s="413"/>
      <c r="C54" s="413"/>
      <c r="D54" s="413"/>
      <c r="E54" s="413"/>
      <c r="F54" s="413"/>
      <c r="G54" s="413"/>
      <c r="H54" s="413"/>
      <c r="I54" s="413"/>
      <c r="J54" s="413"/>
      <c r="K54" s="413"/>
      <c r="L54" s="413"/>
      <c r="M54" s="413"/>
      <c r="N54" s="413"/>
      <c r="O54" s="414"/>
    </row>
    <row r="55" spans="1:15">
      <c r="A55" s="39" t="s">
        <v>47</v>
      </c>
      <c r="B55" s="72"/>
      <c r="O55" s="40"/>
    </row>
    <row r="56" spans="1:15" ht="15.75" customHeight="1">
      <c r="O56" s="222" t="s">
        <v>167</v>
      </c>
    </row>
  </sheetData>
  <sheetProtection sheet="1" objects="1" scenarios="1"/>
  <mergeCells count="82">
    <mergeCell ref="A4:E4"/>
    <mergeCell ref="K4:O4"/>
    <mergeCell ref="A6:H6"/>
    <mergeCell ref="I6:L6"/>
    <mergeCell ref="C8:F8"/>
    <mergeCell ref="H8:I8"/>
    <mergeCell ref="J8:O8"/>
    <mergeCell ref="J9:L9"/>
    <mergeCell ref="M9:O9"/>
    <mergeCell ref="C10:D10"/>
    <mergeCell ref="H10:H11"/>
    <mergeCell ref="J10:L10"/>
    <mergeCell ref="M10:O11"/>
    <mergeCell ref="J11:L11"/>
    <mergeCell ref="D18:D19"/>
    <mergeCell ref="E18:E19"/>
    <mergeCell ref="F18:F19"/>
    <mergeCell ref="C9:D9"/>
    <mergeCell ref="H9:I9"/>
    <mergeCell ref="D12:E12"/>
    <mergeCell ref="K12:O12"/>
    <mergeCell ref="A15:B15"/>
    <mergeCell ref="A16:B16"/>
    <mergeCell ref="A17:B17"/>
    <mergeCell ref="A35:H35"/>
    <mergeCell ref="I35:L35"/>
    <mergeCell ref="M18:M19"/>
    <mergeCell ref="N18:N19"/>
    <mergeCell ref="O18:O19"/>
    <mergeCell ref="A20:B20"/>
    <mergeCell ref="A21:B21"/>
    <mergeCell ref="A22:B22"/>
    <mergeCell ref="G18:G19"/>
    <mergeCell ref="H18:H19"/>
    <mergeCell ref="I18:I19"/>
    <mergeCell ref="J18:J19"/>
    <mergeCell ref="K18:K19"/>
    <mergeCell ref="L18:L19"/>
    <mergeCell ref="A18:B18"/>
    <mergeCell ref="C18:C19"/>
    <mergeCell ref="A23:B23"/>
    <mergeCell ref="A24:B24"/>
    <mergeCell ref="B25:O25"/>
    <mergeCell ref="A33:E33"/>
    <mergeCell ref="K33:O33"/>
    <mergeCell ref="D41:E41"/>
    <mergeCell ref="K41:O41"/>
    <mergeCell ref="C37:F37"/>
    <mergeCell ref="H37:I37"/>
    <mergeCell ref="J37:O37"/>
    <mergeCell ref="C38:D38"/>
    <mergeCell ref="H38:I38"/>
    <mergeCell ref="J38:L38"/>
    <mergeCell ref="M38:O38"/>
    <mergeCell ref="C39:D39"/>
    <mergeCell ref="H39:H40"/>
    <mergeCell ref="J39:L39"/>
    <mergeCell ref="M39:O40"/>
    <mergeCell ref="J40:L40"/>
    <mergeCell ref="I47:I48"/>
    <mergeCell ref="J47:J48"/>
    <mergeCell ref="A44:B44"/>
    <mergeCell ref="A45:B45"/>
    <mergeCell ref="A46:B46"/>
    <mergeCell ref="A47:B47"/>
    <mergeCell ref="C47:C48"/>
    <mergeCell ref="D47:D48"/>
    <mergeCell ref="A49:B49"/>
    <mergeCell ref="E47:E48"/>
    <mergeCell ref="F47:F48"/>
    <mergeCell ref="G47:G48"/>
    <mergeCell ref="H47:H48"/>
    <mergeCell ref="K47:K48"/>
    <mergeCell ref="L47:L48"/>
    <mergeCell ref="M47:M48"/>
    <mergeCell ref="N47:N48"/>
    <mergeCell ref="O47:O48"/>
    <mergeCell ref="A50:B50"/>
    <mergeCell ref="A51:B51"/>
    <mergeCell ref="A52:B52"/>
    <mergeCell ref="A53:B53"/>
    <mergeCell ref="B54:O54"/>
  </mergeCells>
  <phoneticPr fontId="7"/>
  <dataValidations count="5">
    <dataValidation allowBlank="1" showInputMessage="1" showErrorMessage="1" prompt="建物名 部屋番号まで入力してください。" sqref="J8:O8 J37:O37" xr:uid="{13CCC293-BA53-4D08-86FF-FA03BAE145A3}"/>
    <dataValidation allowBlank="1" showInputMessage="1" showErrorMessage="1" prompt="1から20の数字を入力してください。" sqref="N6 N35" xr:uid="{6AB58946-2DD1-4626-93CF-C08663DCA28B}"/>
    <dataValidation type="list" allowBlank="1" showInputMessage="1" showErrorMessage="1" sqref="I6 I35" xr:uid="{95A8F232-BB66-4270-8629-E41DB1599B6E}">
      <formula1>"事業計画書（宿舎別）,交付申請書（宿舎別）,実績報告書（宿舎別）"</formula1>
    </dataValidation>
    <dataValidation allowBlank="1" showInputMessage="1" showErrorMessage="1" promptTitle="直接入力不可" prompt="クリーム色の網掛け部分は直接入力しないでください。" sqref="D12:E12 D41:E41" xr:uid="{FA674485-BF99-4D1D-AFE9-527436BA56BE}"/>
    <dataValidation type="date" errorStyle="warning" allowBlank="1" showInputMessage="1" showErrorMessage="1" errorTitle="年月日誤り" error="令和3年度内の日付を入力してください。" promptTitle="西暦で入力してください。" prompt="例：○○○○/○/○_x000a_年月日の区切りには / （スラッシュ）を使用してください。" sqref="J10:J11 J39:J40" xr:uid="{41560159-A086-4589-9F6B-B8270BA61E0F}">
      <formula1>44287</formula1>
      <formula2>44651</formula2>
    </dataValidation>
  </dataValidations>
  <printOptions horizontalCentered="1"/>
  <pageMargins left="0.70866141732283472" right="0.70866141732283472" top="0.74803149606299213" bottom="0.74803149606299213" header="0.31496062992125984" footer="0.31496062992125984"/>
  <pageSetup paperSize="9" scale="49" orientation="portrait" r:id="rId1"/>
  <headerFooter scaleWithDoc="0"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C222D-4479-464E-8A87-D4A5229C9D47}">
  <sheetPr>
    <tabColor rgb="FF0070C0"/>
    <pageSetUpPr fitToPage="1"/>
  </sheetPr>
  <dimension ref="A1:Q54"/>
  <sheetViews>
    <sheetView showGridLines="0" view="pageBreakPreview" zoomScaleNormal="100" zoomScaleSheetLayoutView="100" workbookViewId="0">
      <selection sqref="A1:O53"/>
    </sheetView>
  </sheetViews>
  <sheetFormatPr defaultColWidth="9.08984375" defaultRowHeight="13"/>
  <cols>
    <col min="1" max="1" width="9.54296875" style="39" customWidth="1"/>
    <col min="2" max="2" width="13.7265625" style="39" customWidth="1"/>
    <col min="3" max="15" width="11.7265625" style="39" customWidth="1"/>
    <col min="16" max="16" width="9.08984375" style="39" hidden="1" customWidth="1"/>
    <col min="17" max="17" width="9.08984375" style="39"/>
    <col min="18" max="18" width="10.6328125" style="39" bestFit="1" customWidth="1"/>
    <col min="19" max="16384" width="9.08984375" style="39"/>
  </cols>
  <sheetData>
    <row r="1" spans="1:17" ht="33.75" customHeight="1"/>
    <row r="2" spans="1:17" ht="33.75" customHeight="1">
      <c r="I2" s="216" t="s">
        <v>172</v>
      </c>
    </row>
    <row r="3" spans="1:17">
      <c r="O3" s="40" t="str">
        <f>IF(I6="事業計画書（宿舎別）","ア・様式1-3",IF(I6="交付申請書（宿舎別）","ア・第1号-3様式","ア・第4号-3様式"))</f>
        <v>ア・様式1-3</v>
      </c>
    </row>
    <row r="4" spans="1:17" ht="20.25" customHeight="1" thickBot="1">
      <c r="A4" s="273" t="s">
        <v>2</v>
      </c>
      <c r="B4" s="273"/>
      <c r="C4" s="273"/>
      <c r="D4" s="273"/>
      <c r="E4" s="273"/>
      <c r="K4" s="274"/>
      <c r="L4" s="274"/>
      <c r="M4" s="274"/>
      <c r="N4" s="274"/>
      <c r="O4" s="274"/>
      <c r="P4" s="41"/>
      <c r="Q4" s="41"/>
    </row>
    <row r="5" spans="1:17" ht="19.5" customHeight="1" thickBot="1">
      <c r="A5" s="42"/>
      <c r="B5" s="42"/>
      <c r="C5" s="43"/>
      <c r="M5" s="44"/>
      <c r="N5" s="45" t="s">
        <v>3</v>
      </c>
      <c r="O5" s="46" t="s">
        <v>29</v>
      </c>
    </row>
    <row r="6" spans="1:17" ht="39.65" customHeight="1" thickBot="1">
      <c r="A6" s="275" t="s">
        <v>102</v>
      </c>
      <c r="B6" s="275"/>
      <c r="C6" s="275"/>
      <c r="D6" s="275"/>
      <c r="E6" s="275"/>
      <c r="F6" s="275"/>
      <c r="G6" s="275"/>
      <c r="H6" s="275"/>
      <c r="I6" s="435" t="s">
        <v>96</v>
      </c>
      <c r="J6" s="435"/>
      <c r="K6" s="435"/>
      <c r="L6" s="435"/>
      <c r="M6" s="47"/>
      <c r="N6" s="202">
        <v>2</v>
      </c>
      <c r="O6" s="223">
        <v>-1</v>
      </c>
    </row>
    <row r="7" spans="1:17" ht="13.5" customHeight="1" thickBot="1">
      <c r="A7" s="167"/>
      <c r="B7" s="167"/>
      <c r="C7" s="167"/>
      <c r="D7" s="167"/>
      <c r="E7" s="167"/>
      <c r="F7" s="167"/>
      <c r="G7" s="167"/>
      <c r="H7" s="167"/>
      <c r="I7" s="99"/>
      <c r="J7" s="99"/>
      <c r="K7" s="99"/>
      <c r="L7" s="99"/>
      <c r="M7" s="47"/>
      <c r="N7" s="48"/>
    </row>
    <row r="8" spans="1:17" ht="35.15" customHeight="1" thickBot="1">
      <c r="A8" s="101"/>
      <c r="B8" s="204" t="s">
        <v>155</v>
      </c>
      <c r="C8" s="472" t="s">
        <v>156</v>
      </c>
      <c r="D8" s="436"/>
      <c r="E8" s="436"/>
      <c r="F8" s="437"/>
      <c r="G8" s="167"/>
      <c r="H8" s="277" t="s">
        <v>49</v>
      </c>
      <c r="I8" s="278"/>
      <c r="J8" s="467" t="s">
        <v>173</v>
      </c>
      <c r="K8" s="468"/>
      <c r="L8" s="468"/>
      <c r="M8" s="468"/>
      <c r="N8" s="468"/>
      <c r="O8" s="469"/>
    </row>
    <row r="9" spans="1:17" ht="35.15" customHeight="1" thickBot="1">
      <c r="B9" s="143"/>
      <c r="C9" s="308" t="s">
        <v>158</v>
      </c>
      <c r="D9" s="309"/>
      <c r="E9" s="205">
        <v>4.5</v>
      </c>
      <c r="F9" s="49" t="s">
        <v>48</v>
      </c>
      <c r="G9" s="167"/>
      <c r="H9" s="285" t="s">
        <v>4</v>
      </c>
      <c r="I9" s="286"/>
      <c r="J9" s="417" t="s">
        <v>174</v>
      </c>
      <c r="K9" s="418"/>
      <c r="L9" s="419"/>
      <c r="M9" s="290" t="s">
        <v>31</v>
      </c>
      <c r="N9" s="291"/>
      <c r="O9" s="292"/>
    </row>
    <row r="10" spans="1:17" ht="35.15" customHeight="1">
      <c r="C10" s="293"/>
      <c r="D10" s="293"/>
      <c r="E10" s="140"/>
      <c r="F10" s="141"/>
      <c r="G10" s="167"/>
      <c r="H10" s="294" t="s">
        <v>5</v>
      </c>
      <c r="I10" s="50" t="s">
        <v>6</v>
      </c>
      <c r="J10" s="423">
        <v>45748</v>
      </c>
      <c r="K10" s="424"/>
      <c r="L10" s="425"/>
      <c r="M10" s="461"/>
      <c r="N10" s="462"/>
      <c r="O10" s="463"/>
      <c r="P10" s="1">
        <f>(YEAR($J$11)-YEAR($J$10))*12+((MONTH($J$11)-MONTH($J$10))+1)</f>
        <v>3</v>
      </c>
    </row>
    <row r="11" spans="1:17" ht="35.15" customHeight="1" thickBot="1">
      <c r="G11" s="167"/>
      <c r="H11" s="295"/>
      <c r="I11" s="51" t="s">
        <v>9</v>
      </c>
      <c r="J11" s="432">
        <v>45812</v>
      </c>
      <c r="K11" s="433"/>
      <c r="L11" s="434"/>
      <c r="M11" s="464"/>
      <c r="N11" s="465"/>
      <c r="O11" s="466"/>
      <c r="P11" s="1">
        <f>ROUNDDOWN($B$19/P10,0)</f>
        <v>0</v>
      </c>
    </row>
    <row r="12" spans="1:17" ht="35.15" customHeight="1">
      <c r="A12" s="52" t="s">
        <v>7</v>
      </c>
      <c r="B12" s="52"/>
      <c r="C12" s="53" t="s">
        <v>8</v>
      </c>
      <c r="D12" s="310">
        <f>O24</f>
        <v>130000</v>
      </c>
      <c r="E12" s="311"/>
      <c r="F12" s="54" t="s">
        <v>1</v>
      </c>
      <c r="G12" s="167"/>
      <c r="K12" s="415"/>
      <c r="L12" s="415"/>
      <c r="M12" s="415"/>
      <c r="N12" s="415"/>
      <c r="O12" s="415"/>
    </row>
    <row r="13" spans="1:17" ht="14.15" customHeight="1">
      <c r="B13" s="55"/>
      <c r="C13" s="56"/>
      <c r="D13" s="56"/>
      <c r="E13" s="56"/>
      <c r="F13" s="56"/>
      <c r="G13" s="167"/>
    </row>
    <row r="14" spans="1:17" ht="14.5" thickBot="1">
      <c r="A14" s="52" t="s">
        <v>10</v>
      </c>
      <c r="B14" s="52"/>
      <c r="C14" s="44"/>
      <c r="D14" s="44"/>
      <c r="E14" s="44"/>
      <c r="F14" s="44"/>
      <c r="G14" s="44"/>
      <c r="H14" s="44"/>
      <c r="I14" s="57"/>
      <c r="J14" s="57"/>
      <c r="K14" s="57"/>
      <c r="L14" s="57"/>
      <c r="M14" s="57"/>
      <c r="N14" s="57"/>
      <c r="O14" s="57"/>
    </row>
    <row r="15" spans="1:17" ht="13.5" thickBot="1">
      <c r="A15" s="313" t="s">
        <v>11</v>
      </c>
      <c r="B15" s="314"/>
      <c r="C15" s="58" t="s">
        <v>12</v>
      </c>
      <c r="D15" s="58" t="s">
        <v>13</v>
      </c>
      <c r="E15" s="58" t="s">
        <v>14</v>
      </c>
      <c r="F15" s="58" t="s">
        <v>15</v>
      </c>
      <c r="G15" s="59" t="s">
        <v>16</v>
      </c>
      <c r="H15" s="58" t="s">
        <v>17</v>
      </c>
      <c r="I15" s="58" t="s">
        <v>18</v>
      </c>
      <c r="J15" s="58" t="s">
        <v>19</v>
      </c>
      <c r="K15" s="58" t="s">
        <v>20</v>
      </c>
      <c r="L15" s="168" t="s">
        <v>28</v>
      </c>
      <c r="M15" s="58" t="s">
        <v>21</v>
      </c>
      <c r="N15" s="59" t="s">
        <v>22</v>
      </c>
      <c r="O15" s="45" t="s">
        <v>23</v>
      </c>
    </row>
    <row r="16" spans="1:17" ht="38.15" customHeight="1">
      <c r="A16" s="315" t="s">
        <v>88</v>
      </c>
      <c r="B16" s="316"/>
      <c r="C16" s="207">
        <v>65000</v>
      </c>
      <c r="D16" s="207">
        <v>65000</v>
      </c>
      <c r="E16" s="207">
        <v>8664</v>
      </c>
      <c r="F16" s="206"/>
      <c r="G16" s="206"/>
      <c r="H16" s="206"/>
      <c r="I16" s="206"/>
      <c r="J16" s="206"/>
      <c r="K16" s="206"/>
      <c r="L16" s="206"/>
      <c r="M16" s="206"/>
      <c r="N16" s="206"/>
      <c r="O16" s="89">
        <f>SUM(C16:N16)</f>
        <v>138664</v>
      </c>
    </row>
    <row r="17" spans="1:17" ht="38.15" customHeight="1">
      <c r="A17" s="317" t="s">
        <v>24</v>
      </c>
      <c r="B17" s="318"/>
      <c r="C17" s="209">
        <v>5000</v>
      </c>
      <c r="D17" s="209">
        <v>5000</v>
      </c>
      <c r="E17" s="209">
        <v>664</v>
      </c>
      <c r="F17" s="208"/>
      <c r="G17" s="208"/>
      <c r="H17" s="208"/>
      <c r="I17" s="208"/>
      <c r="J17" s="208"/>
      <c r="K17" s="208"/>
      <c r="L17" s="208"/>
      <c r="M17" s="208"/>
      <c r="N17" s="208"/>
      <c r="O17" s="60">
        <f>SUM(C17:N17)</f>
        <v>10664</v>
      </c>
    </row>
    <row r="18" spans="1:17" ht="13.5" thickBot="1">
      <c r="A18" s="317" t="s">
        <v>25</v>
      </c>
      <c r="B18" s="323"/>
      <c r="C18" s="321" t="str">
        <f>IF($B$19="","",IF(AND($J$10&lt;=DATE(2024,4,30),$J$11&gt;=DATE(2024,4,1)),$P$11,""))</f>
        <v/>
      </c>
      <c r="D18" s="321" t="str">
        <f>IF($B$19="","",IF(AND($J$10&lt;=DATE(2024,5,31),$J$11&gt;=DATE(2024,5,1)),$P$11,""))</f>
        <v/>
      </c>
      <c r="E18" s="321" t="str">
        <f>IF($B$19="","",IF(AND($J$10&lt;=DATE(2024,6,30),$J$11&gt;=DATE(2024,6,1)),$P$11,""))</f>
        <v/>
      </c>
      <c r="F18" s="321" t="str">
        <f>IF($B$19="","",IF(AND($J$10&lt;=DATE(2024,7,31),$J$11&gt;=DATE(2024,7,1)),$P$11,""))</f>
        <v/>
      </c>
      <c r="G18" s="321" t="str">
        <f>IF($B$19="","",IF(AND($J$10&lt;=DATE(2024,8,31),$J$11&gt;=DATE(2024,8,1)),$P$11,""))</f>
        <v/>
      </c>
      <c r="H18" s="321" t="str">
        <f>IF($B$19="","",IF(AND($J$10&lt;=DATE(2024,9,30),$J$11&gt;=DATE(2024,9,1)),$P$11,""))</f>
        <v/>
      </c>
      <c r="I18" s="321" t="str">
        <f>IF($B$19="","",IF(AND($J$10&lt;=DATE(2024,10,31),$J$11&gt;=DATE(2024,10,1)),$P$11,""))</f>
        <v/>
      </c>
      <c r="J18" s="321" t="str">
        <f>IF($B$19="","",IF(AND($J$10&lt;=DATE(2024,11,30),$J$11&gt;=DATE(2024,11,1)),$P$11,""))</f>
        <v/>
      </c>
      <c r="K18" s="321" t="str">
        <f>IF($B$19="","",IF(AND($J$10&lt;=DATE(2024,12,31),$J$11&gt;=DATE(2024,12,1)),$P$11,""))</f>
        <v/>
      </c>
      <c r="L18" s="321" t="str">
        <f>IF($B$19="","",IF(AND($J$10&lt;=DATE(2025,1,31),$J$11&gt;=DATE(2025,1,1)),$P$11,""))</f>
        <v/>
      </c>
      <c r="M18" s="321" t="str">
        <f>IF($B$19="","",IF(AND($J$10&lt;=DATE(2025,2,28),$J$11&gt;=DATE(2025,2,1)),$P$11,""))</f>
        <v/>
      </c>
      <c r="N18" s="321" t="str">
        <f>IF($B$19="","",IF(AND($J$10&lt;=DATE(2025,3,31),$J$11&gt;=DATE(2025,3,1)),$P$11,""))</f>
        <v/>
      </c>
      <c r="O18" s="324">
        <f>B19</f>
        <v>0</v>
      </c>
    </row>
    <row r="19" spans="1:17" ht="26.25" customHeight="1" thickBot="1">
      <c r="A19" s="61" t="s">
        <v>30</v>
      </c>
      <c r="B19" s="218"/>
      <c r="C19" s="322"/>
      <c r="D19" s="322"/>
      <c r="E19" s="322"/>
      <c r="F19" s="322"/>
      <c r="G19" s="322"/>
      <c r="H19" s="322"/>
      <c r="I19" s="322"/>
      <c r="J19" s="322"/>
      <c r="K19" s="322"/>
      <c r="L19" s="322"/>
      <c r="M19" s="322"/>
      <c r="N19" s="322"/>
      <c r="O19" s="325"/>
    </row>
    <row r="20" spans="1:17" ht="40.5" customHeight="1" thickBot="1">
      <c r="A20" s="326" t="s">
        <v>50</v>
      </c>
      <c r="B20" s="327"/>
      <c r="C20" s="62">
        <f t="shared" ref="C20:O20" si="0">SUM(C16:C19)</f>
        <v>70000</v>
      </c>
      <c r="D20" s="62">
        <f t="shared" si="0"/>
        <v>70000</v>
      </c>
      <c r="E20" s="62">
        <f t="shared" si="0"/>
        <v>9328</v>
      </c>
      <c r="F20" s="62">
        <f t="shared" si="0"/>
        <v>0</v>
      </c>
      <c r="G20" s="63">
        <f t="shared" si="0"/>
        <v>0</v>
      </c>
      <c r="H20" s="62">
        <f t="shared" si="0"/>
        <v>0</v>
      </c>
      <c r="I20" s="62">
        <f t="shared" si="0"/>
        <v>0</v>
      </c>
      <c r="J20" s="62">
        <f t="shared" si="0"/>
        <v>0</v>
      </c>
      <c r="K20" s="62">
        <f t="shared" si="0"/>
        <v>0</v>
      </c>
      <c r="L20" s="62">
        <f t="shared" si="0"/>
        <v>0</v>
      </c>
      <c r="M20" s="62">
        <f t="shared" si="0"/>
        <v>0</v>
      </c>
      <c r="N20" s="63">
        <f t="shared" si="0"/>
        <v>0</v>
      </c>
      <c r="O20" s="64">
        <f t="shared" si="0"/>
        <v>149328</v>
      </c>
    </row>
    <row r="21" spans="1:17" ht="32.15" customHeight="1">
      <c r="A21" s="315" t="s">
        <v>51</v>
      </c>
      <c r="B21" s="316"/>
      <c r="C21" s="206"/>
      <c r="D21" s="206"/>
      <c r="E21" s="206"/>
      <c r="F21" s="206"/>
      <c r="G21" s="206"/>
      <c r="H21" s="206"/>
      <c r="I21" s="206"/>
      <c r="J21" s="206"/>
      <c r="K21" s="206"/>
      <c r="L21" s="206"/>
      <c r="M21" s="206"/>
      <c r="N21" s="206"/>
      <c r="O21" s="89">
        <f>SUM(C21:N21)</f>
        <v>0</v>
      </c>
    </row>
    <row r="22" spans="1:17" ht="40.5" customHeight="1">
      <c r="A22" s="319" t="s">
        <v>52</v>
      </c>
      <c r="B22" s="320"/>
      <c r="C22" s="65">
        <f t="shared" ref="C22:N22" si="1">C20-C21</f>
        <v>70000</v>
      </c>
      <c r="D22" s="65">
        <f t="shared" si="1"/>
        <v>70000</v>
      </c>
      <c r="E22" s="65">
        <f t="shared" si="1"/>
        <v>9328</v>
      </c>
      <c r="F22" s="65">
        <f t="shared" si="1"/>
        <v>0</v>
      </c>
      <c r="G22" s="66">
        <f t="shared" si="1"/>
        <v>0</v>
      </c>
      <c r="H22" s="65">
        <f t="shared" si="1"/>
        <v>0</v>
      </c>
      <c r="I22" s="65">
        <f t="shared" si="1"/>
        <v>0</v>
      </c>
      <c r="J22" s="65">
        <f t="shared" si="1"/>
        <v>0</v>
      </c>
      <c r="K22" s="65">
        <f t="shared" si="1"/>
        <v>0</v>
      </c>
      <c r="L22" s="65">
        <f t="shared" si="1"/>
        <v>0</v>
      </c>
      <c r="M22" s="65">
        <f t="shared" si="1"/>
        <v>0</v>
      </c>
      <c r="N22" s="66">
        <f t="shared" si="1"/>
        <v>0</v>
      </c>
      <c r="O22" s="95" t="s">
        <v>26</v>
      </c>
    </row>
    <row r="23" spans="1:17" ht="40.5" customHeight="1" thickBot="1">
      <c r="A23" s="328" t="s">
        <v>53</v>
      </c>
      <c r="B23" s="329"/>
      <c r="C23" s="67">
        <f t="shared" ref="C23:N23" si="2">IF(C22&lt;82000,C22,82000)</f>
        <v>70000</v>
      </c>
      <c r="D23" s="67">
        <f t="shared" si="2"/>
        <v>70000</v>
      </c>
      <c r="E23" s="67">
        <f t="shared" si="2"/>
        <v>9328</v>
      </c>
      <c r="F23" s="67">
        <f t="shared" si="2"/>
        <v>0</v>
      </c>
      <c r="G23" s="68">
        <f t="shared" si="2"/>
        <v>0</v>
      </c>
      <c r="H23" s="67">
        <f t="shared" si="2"/>
        <v>0</v>
      </c>
      <c r="I23" s="67">
        <f t="shared" si="2"/>
        <v>0</v>
      </c>
      <c r="J23" s="67">
        <f t="shared" si="2"/>
        <v>0</v>
      </c>
      <c r="K23" s="67">
        <f t="shared" si="2"/>
        <v>0</v>
      </c>
      <c r="L23" s="67">
        <f t="shared" si="2"/>
        <v>0</v>
      </c>
      <c r="M23" s="67">
        <f t="shared" si="2"/>
        <v>0</v>
      </c>
      <c r="N23" s="69">
        <f t="shared" si="2"/>
        <v>0</v>
      </c>
      <c r="O23" s="90" t="s">
        <v>26</v>
      </c>
    </row>
    <row r="24" spans="1:17" ht="40.5" customHeight="1" thickTop="1" thickBot="1">
      <c r="A24" s="330" t="s">
        <v>27</v>
      </c>
      <c r="B24" s="331"/>
      <c r="C24" s="211">
        <f t="shared" ref="C24:N24" si="3">ROUNDDOWN(C23*7/8,-3)</f>
        <v>61000</v>
      </c>
      <c r="D24" s="211">
        <f t="shared" si="3"/>
        <v>61000</v>
      </c>
      <c r="E24" s="211">
        <f t="shared" si="3"/>
        <v>8000</v>
      </c>
      <c r="F24" s="211">
        <f t="shared" si="3"/>
        <v>0</v>
      </c>
      <c r="G24" s="212">
        <f t="shared" si="3"/>
        <v>0</v>
      </c>
      <c r="H24" s="211">
        <f t="shared" si="3"/>
        <v>0</v>
      </c>
      <c r="I24" s="211">
        <f t="shared" si="3"/>
        <v>0</v>
      </c>
      <c r="J24" s="211">
        <f t="shared" si="3"/>
        <v>0</v>
      </c>
      <c r="K24" s="211">
        <f t="shared" si="3"/>
        <v>0</v>
      </c>
      <c r="L24" s="211">
        <f t="shared" si="3"/>
        <v>0</v>
      </c>
      <c r="M24" s="211">
        <f t="shared" si="3"/>
        <v>0</v>
      </c>
      <c r="N24" s="212">
        <f t="shared" si="3"/>
        <v>0</v>
      </c>
      <c r="O24" s="70">
        <f>SUM(C24:N24)</f>
        <v>130000</v>
      </c>
    </row>
    <row r="25" spans="1:17" ht="43" customHeight="1" thickBot="1">
      <c r="A25" s="71" t="s">
        <v>0</v>
      </c>
      <c r="B25" s="470" t="s">
        <v>175</v>
      </c>
      <c r="C25" s="470"/>
      <c r="D25" s="470"/>
      <c r="E25" s="470"/>
      <c r="F25" s="470"/>
      <c r="G25" s="470"/>
      <c r="H25" s="470"/>
      <c r="I25" s="470"/>
      <c r="J25" s="470"/>
      <c r="K25" s="470"/>
      <c r="L25" s="470"/>
      <c r="M25" s="470"/>
      <c r="N25" s="470"/>
      <c r="O25" s="471"/>
    </row>
    <row r="26" spans="1:17" ht="12.75" customHeight="1">
      <c r="A26" s="39" t="s">
        <v>47</v>
      </c>
      <c r="B26" s="72"/>
      <c r="O26" s="40"/>
    </row>
    <row r="27" spans="1:17" ht="23.25" customHeight="1" thickBot="1">
      <c r="A27" s="224"/>
      <c r="B27" s="224"/>
      <c r="C27" s="224"/>
      <c r="D27" s="224"/>
      <c r="E27" s="224"/>
      <c r="F27" s="224"/>
      <c r="G27" s="224"/>
      <c r="H27" s="224"/>
      <c r="I27" s="224"/>
      <c r="J27" s="224"/>
      <c r="K27" s="224"/>
      <c r="L27" s="224"/>
      <c r="M27" s="224"/>
      <c r="N27" s="224"/>
      <c r="O27" s="225" t="s">
        <v>167</v>
      </c>
    </row>
    <row r="28" spans="1:17" customFormat="1" ht="31.5" customHeight="1" thickTop="1">
      <c r="B28" s="171"/>
    </row>
    <row r="29" spans="1:17" ht="29.25" customHeight="1">
      <c r="I29" s="226" t="s">
        <v>176</v>
      </c>
      <c r="O29" s="40" t="str">
        <f>IF(I32="事業計画書（宿舎別）","ア・様式1-3",IF(I32="交付申請書（宿舎別）","ア・第1号-3様式","ア・第4号-3様式"))</f>
        <v>ア・様式1-3</v>
      </c>
    </row>
    <row r="30" spans="1:17" ht="20.25" customHeight="1" thickBot="1">
      <c r="A30" s="273" t="s">
        <v>2</v>
      </c>
      <c r="B30" s="273"/>
      <c r="C30" s="273"/>
      <c r="D30" s="273"/>
      <c r="E30" s="273"/>
      <c r="K30" s="274"/>
      <c r="L30" s="274"/>
      <c r="M30" s="274"/>
      <c r="N30" s="274"/>
      <c r="O30" s="274"/>
      <c r="P30" s="41"/>
      <c r="Q30" s="41"/>
    </row>
    <row r="31" spans="1:17" ht="19.5" customHeight="1" thickBot="1">
      <c r="A31" s="42"/>
      <c r="B31" s="42"/>
      <c r="C31" s="43"/>
      <c r="M31" s="44"/>
      <c r="N31" s="45" t="s">
        <v>3</v>
      </c>
      <c r="O31" s="46" t="s">
        <v>29</v>
      </c>
    </row>
    <row r="32" spans="1:17" ht="39.65" customHeight="1" thickBot="1">
      <c r="A32" s="275" t="s">
        <v>102</v>
      </c>
      <c r="B32" s="275"/>
      <c r="C32" s="275"/>
      <c r="D32" s="275"/>
      <c r="E32" s="275"/>
      <c r="F32" s="275"/>
      <c r="G32" s="275"/>
      <c r="H32" s="275"/>
      <c r="I32" s="435" t="s">
        <v>96</v>
      </c>
      <c r="J32" s="435"/>
      <c r="K32" s="435"/>
      <c r="L32" s="435"/>
      <c r="M32" s="47"/>
      <c r="N32" s="202">
        <v>2</v>
      </c>
      <c r="O32" s="223">
        <v>-2</v>
      </c>
    </row>
    <row r="33" spans="1:16" ht="13.5" customHeight="1" thickBot="1">
      <c r="A33" s="167"/>
      <c r="B33" s="167"/>
      <c r="C33" s="167"/>
      <c r="D33" s="167"/>
      <c r="E33" s="167"/>
      <c r="F33" s="167"/>
      <c r="G33" s="167"/>
      <c r="H33" s="167"/>
      <c r="I33" s="99"/>
      <c r="J33" s="99"/>
      <c r="K33" s="99"/>
      <c r="L33" s="99"/>
      <c r="M33" s="47"/>
      <c r="N33" s="48"/>
    </row>
    <row r="34" spans="1:16" ht="35.15" customHeight="1" thickBot="1">
      <c r="A34" s="101"/>
      <c r="B34" s="204" t="s">
        <v>155</v>
      </c>
      <c r="C34" s="436" t="s">
        <v>156</v>
      </c>
      <c r="D34" s="436"/>
      <c r="E34" s="436"/>
      <c r="F34" s="437"/>
      <c r="G34" s="167"/>
      <c r="H34" s="277" t="s">
        <v>49</v>
      </c>
      <c r="I34" s="278"/>
      <c r="J34" s="467" t="s">
        <v>177</v>
      </c>
      <c r="K34" s="468"/>
      <c r="L34" s="468"/>
      <c r="M34" s="468"/>
      <c r="N34" s="468"/>
      <c r="O34" s="469"/>
    </row>
    <row r="35" spans="1:16" ht="35.15" customHeight="1" thickBot="1">
      <c r="B35" s="143"/>
      <c r="C35" s="308" t="s">
        <v>158</v>
      </c>
      <c r="D35" s="309"/>
      <c r="E35" s="205">
        <v>2.8</v>
      </c>
      <c r="F35" s="49" t="s">
        <v>48</v>
      </c>
      <c r="G35" s="167"/>
      <c r="H35" s="285" t="s">
        <v>4</v>
      </c>
      <c r="I35" s="286"/>
      <c r="J35" s="417" t="s">
        <v>174</v>
      </c>
      <c r="K35" s="418"/>
      <c r="L35" s="419"/>
      <c r="M35" s="290" t="s">
        <v>31</v>
      </c>
      <c r="N35" s="291"/>
      <c r="O35" s="292"/>
    </row>
    <row r="36" spans="1:16" ht="35.15" customHeight="1">
      <c r="C36" s="293"/>
      <c r="D36" s="293"/>
      <c r="E36" s="140"/>
      <c r="F36" s="141"/>
      <c r="G36" s="167"/>
      <c r="H36" s="294" t="s">
        <v>5</v>
      </c>
      <c r="I36" s="50" t="s">
        <v>6</v>
      </c>
      <c r="J36" s="423">
        <v>45813</v>
      </c>
      <c r="K36" s="424"/>
      <c r="L36" s="425"/>
      <c r="M36" s="461"/>
      <c r="N36" s="462"/>
      <c r="O36" s="463"/>
      <c r="P36" s="1">
        <f>(YEAR($J$11)-YEAR($J$10))*12+((MONTH($J$11)-MONTH($J$10))+1)</f>
        <v>3</v>
      </c>
    </row>
    <row r="37" spans="1:16" ht="35.15" customHeight="1" thickBot="1">
      <c r="G37" s="167"/>
      <c r="H37" s="295"/>
      <c r="I37" s="51" t="s">
        <v>9</v>
      </c>
      <c r="J37" s="432">
        <v>46112</v>
      </c>
      <c r="K37" s="433"/>
      <c r="L37" s="434"/>
      <c r="M37" s="464"/>
      <c r="N37" s="465"/>
      <c r="O37" s="466"/>
      <c r="P37" s="1">
        <f>ROUNDDOWN($B$19/P36,0)</f>
        <v>0</v>
      </c>
    </row>
    <row r="38" spans="1:16" ht="35.15" customHeight="1">
      <c r="A38" s="52" t="s">
        <v>7</v>
      </c>
      <c r="B38" s="52"/>
      <c r="C38" s="53" t="s">
        <v>8</v>
      </c>
      <c r="D38" s="310">
        <f>O50</f>
        <v>702000</v>
      </c>
      <c r="E38" s="311"/>
      <c r="F38" s="54" t="s">
        <v>1</v>
      </c>
      <c r="G38" s="167"/>
      <c r="K38" s="415"/>
      <c r="L38" s="415"/>
      <c r="M38" s="415"/>
      <c r="N38" s="415"/>
      <c r="O38" s="415"/>
    </row>
    <row r="39" spans="1:16" ht="5.25" customHeight="1">
      <c r="B39" s="55"/>
      <c r="C39" s="56"/>
      <c r="D39" s="56"/>
      <c r="E39" s="56"/>
      <c r="F39" s="56"/>
      <c r="G39" s="167"/>
    </row>
    <row r="40" spans="1:16" ht="14.5" thickBot="1">
      <c r="A40" s="52" t="s">
        <v>10</v>
      </c>
      <c r="B40" s="52"/>
      <c r="C40" s="44"/>
      <c r="D40" s="44"/>
      <c r="E40" s="44"/>
      <c r="F40" s="44"/>
      <c r="G40" s="44"/>
      <c r="H40" s="44"/>
      <c r="I40" s="57"/>
      <c r="J40" s="57"/>
      <c r="K40" s="57"/>
      <c r="L40" s="57"/>
      <c r="M40" s="57"/>
      <c r="N40" s="57"/>
      <c r="O40" s="57"/>
    </row>
    <row r="41" spans="1:16" ht="13.5" thickBot="1">
      <c r="A41" s="313" t="s">
        <v>11</v>
      </c>
      <c r="B41" s="314"/>
      <c r="C41" s="58" t="s">
        <v>12</v>
      </c>
      <c r="D41" s="58" t="s">
        <v>13</v>
      </c>
      <c r="E41" s="58" t="s">
        <v>14</v>
      </c>
      <c r="F41" s="58" t="s">
        <v>15</v>
      </c>
      <c r="G41" s="59" t="s">
        <v>16</v>
      </c>
      <c r="H41" s="58" t="s">
        <v>17</v>
      </c>
      <c r="I41" s="58" t="s">
        <v>18</v>
      </c>
      <c r="J41" s="58" t="s">
        <v>19</v>
      </c>
      <c r="K41" s="58" t="s">
        <v>20</v>
      </c>
      <c r="L41" s="168" t="s">
        <v>28</v>
      </c>
      <c r="M41" s="58" t="s">
        <v>21</v>
      </c>
      <c r="N41" s="59" t="s">
        <v>22</v>
      </c>
      <c r="O41" s="45" t="s">
        <v>23</v>
      </c>
    </row>
    <row r="42" spans="1:16" ht="41.25" customHeight="1">
      <c r="A42" s="315" t="s">
        <v>88</v>
      </c>
      <c r="B42" s="316"/>
      <c r="C42" s="207"/>
      <c r="D42" s="207"/>
      <c r="E42" s="207">
        <v>60658</v>
      </c>
      <c r="F42" s="207">
        <v>70000</v>
      </c>
      <c r="G42" s="207">
        <v>70000</v>
      </c>
      <c r="H42" s="207">
        <v>70000</v>
      </c>
      <c r="I42" s="207">
        <v>70000</v>
      </c>
      <c r="J42" s="207">
        <v>70000</v>
      </c>
      <c r="K42" s="207">
        <v>70000</v>
      </c>
      <c r="L42" s="207">
        <v>70000</v>
      </c>
      <c r="M42" s="207">
        <v>70000</v>
      </c>
      <c r="N42" s="207">
        <v>70000</v>
      </c>
      <c r="O42" s="89">
        <f>SUM(C42:N42)</f>
        <v>690658</v>
      </c>
    </row>
    <row r="43" spans="1:16" ht="41.25" customHeight="1">
      <c r="A43" s="317" t="s">
        <v>24</v>
      </c>
      <c r="B43" s="318"/>
      <c r="C43" s="209"/>
      <c r="D43" s="209"/>
      <c r="E43" s="209">
        <v>5200</v>
      </c>
      <c r="F43" s="209">
        <v>6000</v>
      </c>
      <c r="G43" s="209">
        <v>6000</v>
      </c>
      <c r="H43" s="209">
        <v>6000</v>
      </c>
      <c r="I43" s="209">
        <v>6000</v>
      </c>
      <c r="J43" s="209">
        <v>6000</v>
      </c>
      <c r="K43" s="209">
        <v>6000</v>
      </c>
      <c r="L43" s="209">
        <v>6000</v>
      </c>
      <c r="M43" s="209">
        <v>6000</v>
      </c>
      <c r="N43" s="209">
        <v>6000</v>
      </c>
      <c r="O43" s="60">
        <f>SUM(C43:N43)</f>
        <v>59200</v>
      </c>
    </row>
    <row r="44" spans="1:16" ht="13.5" thickBot="1">
      <c r="A44" s="317" t="s">
        <v>25</v>
      </c>
      <c r="B44" s="323"/>
      <c r="C44" s="321" t="str">
        <f>IF($B$19="","",IF(AND($J$10&lt;=DATE(2024,4,30),$J$11&gt;=DATE(2024,4,1)),$P$11,""))</f>
        <v/>
      </c>
      <c r="D44" s="321" t="str">
        <f>IF($B$19="","",IF(AND($J$10&lt;=DATE(2024,5,31),$J$11&gt;=DATE(2024,5,1)),$P$11,""))</f>
        <v/>
      </c>
      <c r="E44" s="321">
        <v>7000</v>
      </c>
      <c r="F44" s="321">
        <v>7000</v>
      </c>
      <c r="G44" s="321">
        <v>7000</v>
      </c>
      <c r="H44" s="321">
        <v>7000</v>
      </c>
      <c r="I44" s="321">
        <v>7000</v>
      </c>
      <c r="J44" s="321">
        <v>7000</v>
      </c>
      <c r="K44" s="321">
        <v>7000</v>
      </c>
      <c r="L44" s="321">
        <v>7000</v>
      </c>
      <c r="M44" s="321">
        <v>7000</v>
      </c>
      <c r="N44" s="321">
        <v>7000</v>
      </c>
      <c r="O44" s="324">
        <f>B45</f>
        <v>70000</v>
      </c>
    </row>
    <row r="45" spans="1:16" ht="33" customHeight="1" thickBot="1">
      <c r="A45" s="61" t="s">
        <v>30</v>
      </c>
      <c r="B45" s="210">
        <v>70000</v>
      </c>
      <c r="C45" s="322"/>
      <c r="D45" s="322"/>
      <c r="E45" s="322"/>
      <c r="F45" s="322"/>
      <c r="G45" s="322"/>
      <c r="H45" s="322"/>
      <c r="I45" s="322"/>
      <c r="J45" s="322"/>
      <c r="K45" s="322"/>
      <c r="L45" s="322"/>
      <c r="M45" s="322"/>
      <c r="N45" s="322"/>
      <c r="O45" s="325"/>
    </row>
    <row r="46" spans="1:16" ht="45" customHeight="1" thickBot="1">
      <c r="A46" s="326" t="s">
        <v>50</v>
      </c>
      <c r="B46" s="327"/>
      <c r="C46" s="62">
        <f t="shared" ref="C46:O46" si="4">SUM(C42:C45)</f>
        <v>0</v>
      </c>
      <c r="D46" s="62">
        <f t="shared" si="4"/>
        <v>0</v>
      </c>
      <c r="E46" s="62">
        <f t="shared" si="4"/>
        <v>72858</v>
      </c>
      <c r="F46" s="62">
        <f t="shared" si="4"/>
        <v>83000</v>
      </c>
      <c r="G46" s="63">
        <f t="shared" si="4"/>
        <v>83000</v>
      </c>
      <c r="H46" s="62">
        <f t="shared" si="4"/>
        <v>83000</v>
      </c>
      <c r="I46" s="62">
        <f t="shared" si="4"/>
        <v>83000</v>
      </c>
      <c r="J46" s="62">
        <f t="shared" si="4"/>
        <v>83000</v>
      </c>
      <c r="K46" s="62">
        <f t="shared" si="4"/>
        <v>83000</v>
      </c>
      <c r="L46" s="62">
        <f t="shared" si="4"/>
        <v>83000</v>
      </c>
      <c r="M46" s="62">
        <f t="shared" si="4"/>
        <v>83000</v>
      </c>
      <c r="N46" s="63">
        <f t="shared" si="4"/>
        <v>83000</v>
      </c>
      <c r="O46" s="64">
        <f t="shared" si="4"/>
        <v>819858</v>
      </c>
    </row>
    <row r="47" spans="1:16" ht="32.15" customHeight="1">
      <c r="A47" s="315" t="s">
        <v>51</v>
      </c>
      <c r="B47" s="316"/>
      <c r="C47" s="206"/>
      <c r="D47" s="206"/>
      <c r="E47" s="206"/>
      <c r="F47" s="206"/>
      <c r="G47" s="206"/>
      <c r="H47" s="206"/>
      <c r="I47" s="206"/>
      <c r="J47" s="206"/>
      <c r="K47" s="206"/>
      <c r="L47" s="206"/>
      <c r="M47" s="206"/>
      <c r="N47" s="206"/>
      <c r="O47" s="89">
        <f>SUM(C47:N47)</f>
        <v>0</v>
      </c>
    </row>
    <row r="48" spans="1:16" ht="46.5" customHeight="1">
      <c r="A48" s="319" t="s">
        <v>52</v>
      </c>
      <c r="B48" s="320"/>
      <c r="C48" s="65">
        <f t="shared" ref="C48:N48" si="5">C46-C47</f>
        <v>0</v>
      </c>
      <c r="D48" s="65">
        <f t="shared" si="5"/>
        <v>0</v>
      </c>
      <c r="E48" s="65">
        <f t="shared" si="5"/>
        <v>72858</v>
      </c>
      <c r="F48" s="65">
        <f t="shared" si="5"/>
        <v>83000</v>
      </c>
      <c r="G48" s="66">
        <f t="shared" si="5"/>
        <v>83000</v>
      </c>
      <c r="H48" s="65">
        <f t="shared" si="5"/>
        <v>83000</v>
      </c>
      <c r="I48" s="65">
        <f t="shared" si="5"/>
        <v>83000</v>
      </c>
      <c r="J48" s="65">
        <f t="shared" si="5"/>
        <v>83000</v>
      </c>
      <c r="K48" s="65">
        <f t="shared" si="5"/>
        <v>83000</v>
      </c>
      <c r="L48" s="65">
        <f t="shared" si="5"/>
        <v>83000</v>
      </c>
      <c r="M48" s="65">
        <f t="shared" si="5"/>
        <v>83000</v>
      </c>
      <c r="N48" s="66">
        <f t="shared" si="5"/>
        <v>83000</v>
      </c>
      <c r="O48" s="95" t="s">
        <v>26</v>
      </c>
    </row>
    <row r="49" spans="1:15" ht="46.5" customHeight="1" thickBot="1">
      <c r="A49" s="328" t="s">
        <v>53</v>
      </c>
      <c r="B49" s="329"/>
      <c r="C49" s="67">
        <f t="shared" ref="C49:N49" si="6">IF(C48&lt;82000,C48,82000)</f>
        <v>0</v>
      </c>
      <c r="D49" s="67">
        <f t="shared" si="6"/>
        <v>0</v>
      </c>
      <c r="E49" s="67">
        <f t="shared" si="6"/>
        <v>72858</v>
      </c>
      <c r="F49" s="67">
        <f t="shared" si="6"/>
        <v>82000</v>
      </c>
      <c r="G49" s="68">
        <f t="shared" si="6"/>
        <v>82000</v>
      </c>
      <c r="H49" s="67">
        <f t="shared" si="6"/>
        <v>82000</v>
      </c>
      <c r="I49" s="67">
        <f t="shared" si="6"/>
        <v>82000</v>
      </c>
      <c r="J49" s="67">
        <f t="shared" si="6"/>
        <v>82000</v>
      </c>
      <c r="K49" s="67">
        <f t="shared" si="6"/>
        <v>82000</v>
      </c>
      <c r="L49" s="67">
        <f t="shared" si="6"/>
        <v>82000</v>
      </c>
      <c r="M49" s="67">
        <f t="shared" si="6"/>
        <v>82000</v>
      </c>
      <c r="N49" s="69">
        <f t="shared" si="6"/>
        <v>82000</v>
      </c>
      <c r="O49" s="90" t="s">
        <v>26</v>
      </c>
    </row>
    <row r="50" spans="1:15" ht="46.5" customHeight="1" thickTop="1" thickBot="1">
      <c r="A50" s="330" t="s">
        <v>27</v>
      </c>
      <c r="B50" s="331"/>
      <c r="C50" s="211">
        <f t="shared" ref="C50:N50" si="7">ROUNDDOWN(C49*7/8,-3)</f>
        <v>0</v>
      </c>
      <c r="D50" s="211">
        <f t="shared" si="7"/>
        <v>0</v>
      </c>
      <c r="E50" s="211">
        <f>ROUNDDOWN(E49*7/8,-3)</f>
        <v>63000</v>
      </c>
      <c r="F50" s="211">
        <f t="shared" si="7"/>
        <v>71000</v>
      </c>
      <c r="G50" s="212">
        <f t="shared" si="7"/>
        <v>71000</v>
      </c>
      <c r="H50" s="211">
        <f t="shared" si="7"/>
        <v>71000</v>
      </c>
      <c r="I50" s="211">
        <f t="shared" si="7"/>
        <v>71000</v>
      </c>
      <c r="J50" s="211">
        <f t="shared" si="7"/>
        <v>71000</v>
      </c>
      <c r="K50" s="211">
        <f t="shared" si="7"/>
        <v>71000</v>
      </c>
      <c r="L50" s="211">
        <f t="shared" si="7"/>
        <v>71000</v>
      </c>
      <c r="M50" s="211">
        <f t="shared" si="7"/>
        <v>71000</v>
      </c>
      <c r="N50" s="212">
        <f t="shared" si="7"/>
        <v>71000</v>
      </c>
      <c r="O50" s="70">
        <f>SUM(C50:N50)</f>
        <v>702000</v>
      </c>
    </row>
    <row r="51" spans="1:15" ht="38.25" customHeight="1" thickBot="1">
      <c r="A51" s="71" t="s">
        <v>0</v>
      </c>
      <c r="B51" s="413"/>
      <c r="C51" s="413"/>
      <c r="D51" s="413"/>
      <c r="E51" s="413"/>
      <c r="F51" s="413"/>
      <c r="G51" s="413"/>
      <c r="H51" s="413"/>
      <c r="I51" s="413"/>
      <c r="J51" s="413"/>
      <c r="K51" s="413"/>
      <c r="L51" s="413"/>
      <c r="M51" s="413"/>
      <c r="N51" s="413"/>
      <c r="O51" s="414"/>
    </row>
    <row r="52" spans="1:15">
      <c r="A52" s="39" t="s">
        <v>47</v>
      </c>
      <c r="B52" s="72"/>
      <c r="O52" s="40"/>
    </row>
    <row r="53" spans="1:15" ht="20.149999999999999" customHeight="1">
      <c r="O53" s="73" t="s">
        <v>167</v>
      </c>
    </row>
    <row r="54" spans="1:15" customFormat="1">
      <c r="A54" s="102"/>
      <c r="K54" s="39"/>
    </row>
  </sheetData>
  <sheetProtection sheet="1" objects="1" scenarios="1"/>
  <mergeCells count="82">
    <mergeCell ref="A4:E4"/>
    <mergeCell ref="K4:O4"/>
    <mergeCell ref="A6:H6"/>
    <mergeCell ref="I6:L6"/>
    <mergeCell ref="C8:F8"/>
    <mergeCell ref="H8:I8"/>
    <mergeCell ref="J8:O8"/>
    <mergeCell ref="J9:L9"/>
    <mergeCell ref="M9:O9"/>
    <mergeCell ref="C10:D10"/>
    <mergeCell ref="H10:H11"/>
    <mergeCell ref="J10:L10"/>
    <mergeCell ref="M10:O11"/>
    <mergeCell ref="J11:L11"/>
    <mergeCell ref="D18:D19"/>
    <mergeCell ref="E18:E19"/>
    <mergeCell ref="F18:F19"/>
    <mergeCell ref="C9:D9"/>
    <mergeCell ref="H9:I9"/>
    <mergeCell ref="D12:E12"/>
    <mergeCell ref="K12:O12"/>
    <mergeCell ref="A15:B15"/>
    <mergeCell ref="A16:B16"/>
    <mergeCell ref="A17:B17"/>
    <mergeCell ref="A32:H32"/>
    <mergeCell ref="I32:L32"/>
    <mergeCell ref="M18:M19"/>
    <mergeCell ref="N18:N19"/>
    <mergeCell ref="O18:O19"/>
    <mergeCell ref="A20:B20"/>
    <mergeCell ref="A21:B21"/>
    <mergeCell ref="A22:B22"/>
    <mergeCell ref="G18:G19"/>
    <mergeCell ref="H18:H19"/>
    <mergeCell ref="I18:I19"/>
    <mergeCell ref="J18:J19"/>
    <mergeCell ref="K18:K19"/>
    <mergeCell ref="L18:L19"/>
    <mergeCell ref="A18:B18"/>
    <mergeCell ref="C18:C19"/>
    <mergeCell ref="A23:B23"/>
    <mergeCell ref="A24:B24"/>
    <mergeCell ref="B25:O25"/>
    <mergeCell ref="A30:E30"/>
    <mergeCell ref="K30:O30"/>
    <mergeCell ref="D38:E38"/>
    <mergeCell ref="K38:O38"/>
    <mergeCell ref="C34:F34"/>
    <mergeCell ref="H34:I34"/>
    <mergeCell ref="J34:O34"/>
    <mergeCell ref="C35:D35"/>
    <mergeCell ref="H35:I35"/>
    <mergeCell ref="J35:L35"/>
    <mergeCell ref="M35:O35"/>
    <mergeCell ref="C36:D36"/>
    <mergeCell ref="H36:H37"/>
    <mergeCell ref="J36:L36"/>
    <mergeCell ref="M36:O37"/>
    <mergeCell ref="J37:L37"/>
    <mergeCell ref="I44:I45"/>
    <mergeCell ref="J44:J45"/>
    <mergeCell ref="A41:B41"/>
    <mergeCell ref="A42:B42"/>
    <mergeCell ref="A43:B43"/>
    <mergeCell ref="A44:B44"/>
    <mergeCell ref="C44:C45"/>
    <mergeCell ref="D44:D45"/>
    <mergeCell ref="A46:B46"/>
    <mergeCell ref="E44:E45"/>
    <mergeCell ref="F44:F45"/>
    <mergeCell ref="G44:G45"/>
    <mergeCell ref="H44:H45"/>
    <mergeCell ref="K44:K45"/>
    <mergeCell ref="L44:L45"/>
    <mergeCell ref="M44:M45"/>
    <mergeCell ref="N44:N45"/>
    <mergeCell ref="O44:O45"/>
    <mergeCell ref="A47:B47"/>
    <mergeCell ref="A48:B48"/>
    <mergeCell ref="A49:B49"/>
    <mergeCell ref="A50:B50"/>
    <mergeCell ref="B51:O51"/>
  </mergeCells>
  <phoneticPr fontId="7"/>
  <dataValidations count="5">
    <dataValidation allowBlank="1" showInputMessage="1" showErrorMessage="1" promptTitle="直接入力不可" prompt="クリーム色の網掛け部分は直接入力しないでください。" sqref="D12:E12 D38:E38" xr:uid="{3B6B6538-EB41-45CD-A2B3-ACB78225239E}"/>
    <dataValidation type="list" allowBlank="1" showInputMessage="1" showErrorMessage="1" sqref="I6 I32 M33" xr:uid="{F4AB37EC-D77A-4BF4-949B-965901CFF232}">
      <formula1>"事業計画書（宿舎別）,交付申請書（宿舎別）,実績報告書（宿舎別）"</formula1>
    </dataValidation>
    <dataValidation allowBlank="1" showInputMessage="1" showErrorMessage="1" prompt="1から20の数字を入力してください。" sqref="N6 N32:N33" xr:uid="{452C9A41-5817-4DAA-94A5-8638E70C39E1}"/>
    <dataValidation allowBlank="1" showInputMessage="1" showErrorMessage="1" prompt="建物名 部屋番号まで入力してください。" sqref="J8:O8 J34:O34" xr:uid="{A8274954-D6B4-4267-A65F-9BFD691D5162}"/>
    <dataValidation type="date" errorStyle="warning" allowBlank="1" showInputMessage="1" showErrorMessage="1" errorTitle="年月日誤り" error="令和3年度内の日付を入力してください。" promptTitle="西暦で入力してください。" prompt="例：○○○○/○/○_x000a_年月日の区切りには / （スラッシュ）を使用してください。" sqref="J10:J11 J36:J37" xr:uid="{E74E2450-0A3C-4549-858D-D76D56332F53}">
      <formula1>44287</formula1>
      <formula2>44651</formula2>
    </dataValidation>
  </dataValidations>
  <printOptions horizontalCentered="1"/>
  <pageMargins left="0.70866141732283472" right="0.70866141732283472" top="0.74803149606299213" bottom="0.74803149606299213" header="0.31496062992125984" footer="0.31496062992125984"/>
  <pageSetup paperSize="9" scale="49" orientation="portrait" r:id="rId1"/>
  <headerFooter scaleWithDoc="0"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23761-111D-4114-823A-A390B9CE2EDC}">
  <sheetPr>
    <tabColor rgb="FF0070C0"/>
    <pageSetUpPr fitToPage="1"/>
  </sheetPr>
  <dimension ref="A1:Q54"/>
  <sheetViews>
    <sheetView showGridLines="0" view="pageBreakPreview" zoomScaleNormal="100" zoomScaleSheetLayoutView="100" workbookViewId="0">
      <selection sqref="A1:P51"/>
    </sheetView>
  </sheetViews>
  <sheetFormatPr defaultColWidth="9.08984375" defaultRowHeight="13"/>
  <cols>
    <col min="1" max="1" width="9.54296875" style="39" customWidth="1"/>
    <col min="2" max="2" width="13.7265625" style="39" customWidth="1"/>
    <col min="3" max="15" width="11.7265625" style="39" customWidth="1"/>
    <col min="16" max="16" width="9.08984375" style="39" hidden="1" customWidth="1"/>
    <col min="17" max="17" width="9.08984375" style="39"/>
    <col min="18" max="18" width="10.6328125" style="39" bestFit="1" customWidth="1"/>
    <col min="19" max="16384" width="9.08984375" style="39"/>
  </cols>
  <sheetData>
    <row r="1" spans="1:17" ht="56.25" customHeight="1">
      <c r="H1" s="227" t="s">
        <v>178</v>
      </c>
      <c r="O1" s="73" t="str">
        <f>IF(I4="事業計画書（宿舎別）","ア・様式1-3",IF(I4="交付申請書（宿舎別）","ア・第1号-3様式","ア・第4号-3様式"))</f>
        <v>ア・様式1-3</v>
      </c>
    </row>
    <row r="2" spans="1:17" ht="32.25" customHeight="1" thickBot="1">
      <c r="A2" s="273" t="s">
        <v>2</v>
      </c>
      <c r="B2" s="273"/>
      <c r="C2" s="273"/>
      <c r="D2" s="273"/>
      <c r="E2" s="273"/>
      <c r="H2" s="217" t="s">
        <v>179</v>
      </c>
      <c r="K2" s="41"/>
      <c r="L2" s="41"/>
      <c r="M2" s="41"/>
      <c r="N2" s="41"/>
      <c r="O2" s="41"/>
      <c r="P2" s="41"/>
      <c r="Q2" s="41"/>
    </row>
    <row r="3" spans="1:17" ht="19.5" customHeight="1" thickBot="1">
      <c r="A3" s="42"/>
      <c r="B3" s="42"/>
      <c r="C3" s="43"/>
      <c r="M3" s="44"/>
      <c r="N3" s="45" t="s">
        <v>3</v>
      </c>
      <c r="O3" s="46" t="s">
        <v>29</v>
      </c>
    </row>
    <row r="4" spans="1:17" ht="39.65" customHeight="1" thickBot="1">
      <c r="A4" s="275" t="s">
        <v>102</v>
      </c>
      <c r="B4" s="275"/>
      <c r="C4" s="275"/>
      <c r="D4" s="275"/>
      <c r="E4" s="275"/>
      <c r="F4" s="275"/>
      <c r="G4" s="275"/>
      <c r="H4" s="275"/>
      <c r="I4" s="435" t="s">
        <v>96</v>
      </c>
      <c r="J4" s="435"/>
      <c r="K4" s="435"/>
      <c r="L4" s="435"/>
      <c r="M4" s="47"/>
      <c r="N4" s="202">
        <v>3</v>
      </c>
      <c r="O4" s="223">
        <v>-1</v>
      </c>
    </row>
    <row r="5" spans="1:17" ht="13.5" customHeight="1" thickBot="1">
      <c r="A5" s="167"/>
      <c r="B5" s="167"/>
      <c r="C5" s="167"/>
      <c r="D5" s="167"/>
      <c r="E5" s="167"/>
      <c r="F5" s="167"/>
      <c r="G5" s="167"/>
      <c r="H5" s="167"/>
      <c r="I5" s="99"/>
      <c r="J5" s="99"/>
      <c r="K5" s="99"/>
      <c r="L5" s="99"/>
      <c r="M5" s="47"/>
      <c r="N5" s="48"/>
    </row>
    <row r="6" spans="1:17" ht="35.15" customHeight="1" thickBot="1">
      <c r="A6" s="101"/>
      <c r="B6" s="204" t="s">
        <v>155</v>
      </c>
      <c r="C6" s="436" t="s">
        <v>156</v>
      </c>
      <c r="D6" s="436"/>
      <c r="E6" s="436"/>
      <c r="F6" s="437"/>
      <c r="G6" s="167"/>
      <c r="H6" s="277" t="s">
        <v>49</v>
      </c>
      <c r="I6" s="278"/>
      <c r="J6" s="467" t="s">
        <v>180</v>
      </c>
      <c r="K6" s="468"/>
      <c r="L6" s="468"/>
      <c r="M6" s="468"/>
      <c r="N6" s="468"/>
      <c r="O6" s="469"/>
    </row>
    <row r="7" spans="1:17" ht="35.15" customHeight="1" thickBot="1">
      <c r="B7" s="143"/>
      <c r="C7" s="308" t="s">
        <v>158</v>
      </c>
      <c r="D7" s="309"/>
      <c r="E7" s="205">
        <v>2.2999999999999998</v>
      </c>
      <c r="F7" s="49" t="s">
        <v>48</v>
      </c>
      <c r="G7" s="167"/>
      <c r="H7" s="285" t="s">
        <v>4</v>
      </c>
      <c r="I7" s="286"/>
      <c r="J7" s="417" t="s">
        <v>181</v>
      </c>
      <c r="K7" s="418"/>
      <c r="L7" s="419"/>
      <c r="M7" s="290" t="s">
        <v>31</v>
      </c>
      <c r="N7" s="291"/>
      <c r="O7" s="292"/>
    </row>
    <row r="8" spans="1:17" ht="35.15" customHeight="1">
      <c r="C8" s="293"/>
      <c r="D8" s="293"/>
      <c r="E8" s="140"/>
      <c r="F8" s="141"/>
      <c r="G8" s="167"/>
      <c r="H8" s="294" t="s">
        <v>5</v>
      </c>
      <c r="I8" s="50" t="s">
        <v>6</v>
      </c>
      <c r="J8" s="423">
        <v>45748</v>
      </c>
      <c r="K8" s="424"/>
      <c r="L8" s="425"/>
      <c r="M8" s="458"/>
      <c r="N8" s="459"/>
      <c r="O8" s="460"/>
      <c r="P8" s="1">
        <f>(YEAR($J$9)-YEAR($J$8))*12+((MONTH($J$9)-MONTH($J$8))+1)</f>
        <v>4</v>
      </c>
    </row>
    <row r="9" spans="1:17" ht="35.15" customHeight="1" thickBot="1">
      <c r="G9" s="167"/>
      <c r="H9" s="295"/>
      <c r="I9" s="51" t="s">
        <v>9</v>
      </c>
      <c r="J9" s="447">
        <v>45869</v>
      </c>
      <c r="K9" s="448"/>
      <c r="L9" s="449"/>
      <c r="M9" s="429"/>
      <c r="N9" s="430"/>
      <c r="O9" s="431"/>
      <c r="P9" s="1">
        <f>ROUNDDOWN($B$17/P8,0)</f>
        <v>0</v>
      </c>
    </row>
    <row r="10" spans="1:17" ht="35.15" customHeight="1">
      <c r="A10" s="52" t="s">
        <v>7</v>
      </c>
      <c r="B10" s="52"/>
      <c r="C10" s="53" t="s">
        <v>8</v>
      </c>
      <c r="D10" s="310">
        <f>O22</f>
        <v>228000</v>
      </c>
      <c r="E10" s="311"/>
      <c r="F10" s="54" t="s">
        <v>1</v>
      </c>
      <c r="G10" s="167"/>
      <c r="K10" s="415"/>
      <c r="L10" s="415"/>
      <c r="M10" s="415"/>
      <c r="N10" s="415"/>
      <c r="O10" s="415"/>
    </row>
    <row r="11" spans="1:17" ht="14.15" customHeight="1">
      <c r="B11" s="55"/>
      <c r="C11" s="56"/>
      <c r="D11" s="56"/>
      <c r="E11" s="56"/>
      <c r="F11" s="56"/>
      <c r="G11" s="167"/>
    </row>
    <row r="12" spans="1:17" ht="14.5" thickBot="1">
      <c r="A12" s="52" t="s">
        <v>10</v>
      </c>
      <c r="B12" s="52"/>
      <c r="C12" s="44"/>
      <c r="D12" s="44"/>
      <c r="E12" s="44"/>
      <c r="F12" s="44"/>
      <c r="G12" s="44"/>
      <c r="H12" s="44"/>
      <c r="I12" s="57"/>
      <c r="J12" s="57"/>
      <c r="K12" s="57"/>
      <c r="L12" s="57"/>
      <c r="M12" s="57"/>
      <c r="N12" s="57"/>
      <c r="O12" s="57"/>
    </row>
    <row r="13" spans="1:17" ht="13.5" thickBot="1">
      <c r="A13" s="313" t="s">
        <v>11</v>
      </c>
      <c r="B13" s="314"/>
      <c r="C13" s="58" t="s">
        <v>12</v>
      </c>
      <c r="D13" s="58" t="s">
        <v>13</v>
      </c>
      <c r="E13" s="58" t="s">
        <v>14</v>
      </c>
      <c r="F13" s="58" t="s">
        <v>15</v>
      </c>
      <c r="G13" s="59" t="s">
        <v>16</v>
      </c>
      <c r="H13" s="58" t="s">
        <v>17</v>
      </c>
      <c r="I13" s="58" t="s">
        <v>18</v>
      </c>
      <c r="J13" s="58" t="s">
        <v>19</v>
      </c>
      <c r="K13" s="58" t="s">
        <v>20</v>
      </c>
      <c r="L13" s="168" t="s">
        <v>28</v>
      </c>
      <c r="M13" s="58" t="s">
        <v>21</v>
      </c>
      <c r="N13" s="59" t="s">
        <v>22</v>
      </c>
      <c r="O13" s="45" t="s">
        <v>23</v>
      </c>
    </row>
    <row r="14" spans="1:17" ht="38.15" customHeight="1">
      <c r="A14" s="315" t="s">
        <v>104</v>
      </c>
      <c r="B14" s="316"/>
      <c r="C14" s="207">
        <v>62000</v>
      </c>
      <c r="D14" s="207">
        <v>62000</v>
      </c>
      <c r="E14" s="207">
        <v>62000</v>
      </c>
      <c r="F14" s="207">
        <v>62000</v>
      </c>
      <c r="G14" s="206"/>
      <c r="H14" s="206"/>
      <c r="I14" s="206"/>
      <c r="J14" s="206"/>
      <c r="K14" s="206"/>
      <c r="L14" s="206"/>
      <c r="M14" s="206"/>
      <c r="N14" s="206"/>
      <c r="O14" s="89">
        <f>SUM(C14:N14)</f>
        <v>248000</v>
      </c>
    </row>
    <row r="15" spans="1:17" ht="38.15" customHeight="1">
      <c r="A15" s="317" t="s">
        <v>24</v>
      </c>
      <c r="B15" s="318"/>
      <c r="C15" s="209">
        <v>4000</v>
      </c>
      <c r="D15" s="209">
        <v>4000</v>
      </c>
      <c r="E15" s="209">
        <v>4000</v>
      </c>
      <c r="F15" s="209">
        <v>4000</v>
      </c>
      <c r="G15" s="208"/>
      <c r="H15" s="208"/>
      <c r="I15" s="208"/>
      <c r="J15" s="208"/>
      <c r="K15" s="208"/>
      <c r="L15" s="208"/>
      <c r="M15" s="208"/>
      <c r="N15" s="208"/>
      <c r="O15" s="60">
        <f>SUM(C15:N15)</f>
        <v>16000</v>
      </c>
    </row>
    <row r="16" spans="1:17" ht="13.5" thickBot="1">
      <c r="A16" s="317" t="s">
        <v>25</v>
      </c>
      <c r="B16" s="323"/>
      <c r="C16" s="321" t="str">
        <f>IF($B$17="","",IF(AND($J$8&lt;=DATE(2024,4,30),$J$9&gt;=DATE(2024,4,1)),$P$9,""))</f>
        <v/>
      </c>
      <c r="D16" s="321" t="str">
        <f>IF($B$17="","",IF(AND($J$8&lt;=DATE(2024,5,31),$J$9&gt;=DATE(2024,5,1)),$P$9,""))</f>
        <v/>
      </c>
      <c r="E16" s="321" t="str">
        <f>IF($B$17="","",IF(AND($J$8&lt;=DATE(2024,6,30),$J$9&gt;=DATE(2024,6,1)),$P$9,""))</f>
        <v/>
      </c>
      <c r="F16" s="321" t="str">
        <f>IF($B$17="","",IF(AND($J$8&lt;=DATE(2024,7,31),$J$9&gt;=DATE(2024,7,1)),$P$9,""))</f>
        <v/>
      </c>
      <c r="G16" s="321" t="str">
        <f>IF($B$17="","",IF(AND($J$8&lt;=DATE(2024,8,31),$J$9&gt;=DATE(2024,8,1)),$P$9,""))</f>
        <v/>
      </c>
      <c r="H16" s="321" t="str">
        <f>IF($B$17="","",IF(AND($J$8&lt;=DATE(2024,9,30),$J$9&gt;=DATE(2024,9,1)),$P$9,""))</f>
        <v/>
      </c>
      <c r="I16" s="321" t="str">
        <f>IF($B$17="","",IF(AND($J$8&lt;=DATE(2024,10,31),$J$9&gt;=DATE(2024,10,1)),$P$9,""))</f>
        <v/>
      </c>
      <c r="J16" s="321" t="str">
        <f>IF($B$17="","",IF(AND($J$8&lt;=DATE(2024,11,30),$J$9&gt;=DATE(2024,11,1)),$P$9,""))</f>
        <v/>
      </c>
      <c r="K16" s="321" t="str">
        <f>IF($B$17="","",IF(AND($J$8&lt;=DATE(2024,12,31),$J$9&gt;=DATE(2024,12,1)),$P$9,""))</f>
        <v/>
      </c>
      <c r="L16" s="321" t="str">
        <f>IF($B$17="","",IF(AND($J$8&lt;=DATE(2025,1,31),$J$9&gt;=DATE(2025,1,1)),$P$9,""))</f>
        <v/>
      </c>
      <c r="M16" s="321" t="str">
        <f>IF($B$17="","",IF(AND($J$8&lt;=DATE(2025,2,28),$J$9&gt;=DATE(2025,2,1)),$P$9,""))</f>
        <v/>
      </c>
      <c r="N16" s="321" t="str">
        <f>IF($B$17="","",IF(AND($J$8&lt;=DATE(2025,3,31),$J$9&gt;=DATE(2025,3,1)),$P$9,""))</f>
        <v/>
      </c>
      <c r="O16" s="324">
        <f>B17</f>
        <v>0</v>
      </c>
    </row>
    <row r="17" spans="1:17" ht="26.25" customHeight="1" thickBot="1">
      <c r="A17" s="61" t="s">
        <v>30</v>
      </c>
      <c r="B17" s="218"/>
      <c r="C17" s="322"/>
      <c r="D17" s="322"/>
      <c r="E17" s="322"/>
      <c r="F17" s="322"/>
      <c r="G17" s="322"/>
      <c r="H17" s="322"/>
      <c r="I17" s="322"/>
      <c r="J17" s="322"/>
      <c r="K17" s="322"/>
      <c r="L17" s="322"/>
      <c r="M17" s="322"/>
      <c r="N17" s="322"/>
      <c r="O17" s="325"/>
    </row>
    <row r="18" spans="1:17" ht="40.5" customHeight="1" thickBot="1">
      <c r="A18" s="326" t="s">
        <v>50</v>
      </c>
      <c r="B18" s="327"/>
      <c r="C18" s="62">
        <f t="shared" ref="C18:O18" si="0">SUM(C14:C17)</f>
        <v>66000</v>
      </c>
      <c r="D18" s="62">
        <f t="shared" si="0"/>
        <v>66000</v>
      </c>
      <c r="E18" s="62">
        <f t="shared" si="0"/>
        <v>66000</v>
      </c>
      <c r="F18" s="62">
        <f t="shared" si="0"/>
        <v>66000</v>
      </c>
      <c r="G18" s="63">
        <f t="shared" si="0"/>
        <v>0</v>
      </c>
      <c r="H18" s="62">
        <f t="shared" si="0"/>
        <v>0</v>
      </c>
      <c r="I18" s="62">
        <f t="shared" si="0"/>
        <v>0</v>
      </c>
      <c r="J18" s="62">
        <f t="shared" si="0"/>
        <v>0</v>
      </c>
      <c r="K18" s="62">
        <f t="shared" si="0"/>
        <v>0</v>
      </c>
      <c r="L18" s="62">
        <f t="shared" si="0"/>
        <v>0</v>
      </c>
      <c r="M18" s="62">
        <f t="shared" si="0"/>
        <v>0</v>
      </c>
      <c r="N18" s="63">
        <f t="shared" si="0"/>
        <v>0</v>
      </c>
      <c r="O18" s="64">
        <f t="shared" si="0"/>
        <v>264000</v>
      </c>
    </row>
    <row r="19" spans="1:17" ht="32.15" customHeight="1">
      <c r="A19" s="315" t="s">
        <v>51</v>
      </c>
      <c r="B19" s="316"/>
      <c r="C19" s="206"/>
      <c r="D19" s="206"/>
      <c r="E19" s="206"/>
      <c r="F19" s="206"/>
      <c r="G19" s="206"/>
      <c r="H19" s="206"/>
      <c r="I19" s="206"/>
      <c r="J19" s="206"/>
      <c r="K19" s="206"/>
      <c r="L19" s="206"/>
      <c r="M19" s="206"/>
      <c r="N19" s="206"/>
      <c r="O19" s="89">
        <f>SUM(C19:N19)</f>
        <v>0</v>
      </c>
    </row>
    <row r="20" spans="1:17" ht="40.5" customHeight="1">
      <c r="A20" s="319" t="s">
        <v>52</v>
      </c>
      <c r="B20" s="320"/>
      <c r="C20" s="65">
        <f t="shared" ref="C20:N20" si="1">C18-C19</f>
        <v>66000</v>
      </c>
      <c r="D20" s="65">
        <f t="shared" si="1"/>
        <v>66000</v>
      </c>
      <c r="E20" s="65">
        <f t="shared" si="1"/>
        <v>66000</v>
      </c>
      <c r="F20" s="65">
        <f t="shared" si="1"/>
        <v>66000</v>
      </c>
      <c r="G20" s="66">
        <f t="shared" si="1"/>
        <v>0</v>
      </c>
      <c r="H20" s="65">
        <f t="shared" si="1"/>
        <v>0</v>
      </c>
      <c r="I20" s="65">
        <f t="shared" si="1"/>
        <v>0</v>
      </c>
      <c r="J20" s="65">
        <f t="shared" si="1"/>
        <v>0</v>
      </c>
      <c r="K20" s="65">
        <f t="shared" si="1"/>
        <v>0</v>
      </c>
      <c r="L20" s="65">
        <f t="shared" si="1"/>
        <v>0</v>
      </c>
      <c r="M20" s="65">
        <f t="shared" si="1"/>
        <v>0</v>
      </c>
      <c r="N20" s="66">
        <f t="shared" si="1"/>
        <v>0</v>
      </c>
      <c r="O20" s="95" t="s">
        <v>26</v>
      </c>
    </row>
    <row r="21" spans="1:17" ht="40.5" customHeight="1" thickBot="1">
      <c r="A21" s="328" t="s">
        <v>53</v>
      </c>
      <c r="B21" s="329"/>
      <c r="C21" s="67">
        <f t="shared" ref="C21:N21" si="2">IF(C20&lt;82000,C20,82000)</f>
        <v>66000</v>
      </c>
      <c r="D21" s="67">
        <f t="shared" si="2"/>
        <v>66000</v>
      </c>
      <c r="E21" s="67">
        <f t="shared" si="2"/>
        <v>66000</v>
      </c>
      <c r="F21" s="67">
        <f t="shared" si="2"/>
        <v>66000</v>
      </c>
      <c r="G21" s="68">
        <f t="shared" si="2"/>
        <v>0</v>
      </c>
      <c r="H21" s="67">
        <f t="shared" si="2"/>
        <v>0</v>
      </c>
      <c r="I21" s="67">
        <f t="shared" si="2"/>
        <v>0</v>
      </c>
      <c r="J21" s="67">
        <f t="shared" si="2"/>
        <v>0</v>
      </c>
      <c r="K21" s="67">
        <f t="shared" si="2"/>
        <v>0</v>
      </c>
      <c r="L21" s="67">
        <f t="shared" si="2"/>
        <v>0</v>
      </c>
      <c r="M21" s="67">
        <f t="shared" si="2"/>
        <v>0</v>
      </c>
      <c r="N21" s="69">
        <f t="shared" si="2"/>
        <v>0</v>
      </c>
      <c r="O21" s="90" t="s">
        <v>26</v>
      </c>
    </row>
    <row r="22" spans="1:17" ht="40.5" customHeight="1" thickTop="1" thickBot="1">
      <c r="A22" s="330" t="s">
        <v>27</v>
      </c>
      <c r="B22" s="331"/>
      <c r="C22" s="211">
        <f t="shared" ref="C22:N22" si="3">ROUNDDOWN(C21*7/8,-3)</f>
        <v>57000</v>
      </c>
      <c r="D22" s="211">
        <f t="shared" si="3"/>
        <v>57000</v>
      </c>
      <c r="E22" s="211">
        <f t="shared" si="3"/>
        <v>57000</v>
      </c>
      <c r="F22" s="211">
        <f t="shared" si="3"/>
        <v>57000</v>
      </c>
      <c r="G22" s="212">
        <f t="shared" si="3"/>
        <v>0</v>
      </c>
      <c r="H22" s="211">
        <f t="shared" si="3"/>
        <v>0</v>
      </c>
      <c r="I22" s="211">
        <f t="shared" si="3"/>
        <v>0</v>
      </c>
      <c r="J22" s="211">
        <f t="shared" si="3"/>
        <v>0</v>
      </c>
      <c r="K22" s="211">
        <f t="shared" si="3"/>
        <v>0</v>
      </c>
      <c r="L22" s="211">
        <f t="shared" si="3"/>
        <v>0</v>
      </c>
      <c r="M22" s="211">
        <f t="shared" si="3"/>
        <v>0</v>
      </c>
      <c r="N22" s="212">
        <f t="shared" si="3"/>
        <v>0</v>
      </c>
      <c r="O22" s="70">
        <f>SUM(C22:N22)</f>
        <v>228000</v>
      </c>
    </row>
    <row r="23" spans="1:17" ht="43" customHeight="1" thickBot="1">
      <c r="A23" s="71" t="s">
        <v>0</v>
      </c>
      <c r="B23" s="482" t="s">
        <v>182</v>
      </c>
      <c r="C23" s="482"/>
      <c r="D23" s="482"/>
      <c r="E23" s="482"/>
      <c r="F23" s="482"/>
      <c r="G23" s="482"/>
      <c r="H23" s="482"/>
      <c r="I23" s="482"/>
      <c r="J23" s="482"/>
      <c r="K23" s="482"/>
      <c r="L23" s="482"/>
      <c r="M23" s="482"/>
      <c r="N23" s="482"/>
      <c r="O23" s="483"/>
    </row>
    <row r="24" spans="1:17" ht="13.5" customHeight="1">
      <c r="A24" s="213" t="s">
        <v>47</v>
      </c>
      <c r="B24" s="228"/>
      <c r="C24" s="228"/>
      <c r="D24" s="228"/>
      <c r="E24" s="228"/>
      <c r="F24" s="228"/>
      <c r="G24" s="228"/>
      <c r="H24" s="228"/>
      <c r="I24" s="228"/>
      <c r="J24" s="228"/>
      <c r="K24" s="228"/>
      <c r="L24" s="228"/>
      <c r="M24" s="228"/>
      <c r="N24" s="228"/>
      <c r="O24" s="228"/>
    </row>
    <row r="25" spans="1:17" ht="33" customHeight="1" thickBot="1">
      <c r="A25" s="224"/>
      <c r="B25" s="229"/>
      <c r="C25" s="224"/>
      <c r="D25" s="224"/>
      <c r="E25" s="224"/>
      <c r="F25" s="224"/>
      <c r="G25" s="224"/>
      <c r="H25" s="224"/>
      <c r="I25" s="224"/>
      <c r="J25" s="224"/>
      <c r="K25" s="224"/>
      <c r="L25" s="224"/>
      <c r="M25" s="224"/>
      <c r="N25" s="230"/>
      <c r="O25" s="225" t="s">
        <v>167</v>
      </c>
    </row>
    <row r="26" spans="1:17" ht="59.25" customHeight="1" thickTop="1">
      <c r="H26" s="227"/>
      <c r="I26" s="231"/>
      <c r="O26" s="73"/>
    </row>
    <row r="27" spans="1:17" ht="24.75" customHeight="1">
      <c r="H27" s="227" t="s">
        <v>183</v>
      </c>
      <c r="O27" s="73" t="str">
        <f>IF(I31="事業計画書（宿舎別）","ア・様式1-3",IF(I31="交付申請書（宿舎別）","ア・第1号-3様式","ア・第4号-3様式"))</f>
        <v>ア・第4号-3様式</v>
      </c>
    </row>
    <row r="28" spans="1:17" ht="27" customHeight="1" thickBot="1">
      <c r="A28" s="273" t="s">
        <v>2</v>
      </c>
      <c r="B28" s="273"/>
      <c r="C28" s="273"/>
      <c r="D28" s="273"/>
      <c r="E28" s="273"/>
      <c r="H28" s="232" t="s">
        <v>184</v>
      </c>
      <c r="K28" s="41"/>
      <c r="L28" s="41"/>
      <c r="M28" s="41"/>
      <c r="N28" s="41"/>
      <c r="O28" s="41"/>
      <c r="P28" s="41"/>
      <c r="Q28" s="41"/>
    </row>
    <row r="29" spans="1:17" ht="19.5" customHeight="1" thickBot="1">
      <c r="A29" s="42"/>
      <c r="B29" s="42"/>
      <c r="C29" s="43"/>
      <c r="M29" s="44"/>
      <c r="N29" s="45" t="s">
        <v>3</v>
      </c>
      <c r="O29" s="46" t="s">
        <v>29</v>
      </c>
    </row>
    <row r="30" spans="1:17" ht="39.65" customHeight="1" thickBot="1">
      <c r="A30" s="275" t="s">
        <v>102</v>
      </c>
      <c r="B30" s="275"/>
      <c r="C30" s="275"/>
      <c r="D30" s="275"/>
      <c r="E30" s="275"/>
      <c r="F30" s="275"/>
      <c r="G30" s="275"/>
      <c r="H30" s="275"/>
      <c r="I30" s="435" t="s">
        <v>96</v>
      </c>
      <c r="J30" s="435"/>
      <c r="K30" s="435"/>
      <c r="L30" s="435"/>
      <c r="M30" s="47"/>
      <c r="N30" s="202">
        <v>3</v>
      </c>
      <c r="O30" s="223">
        <v>-2</v>
      </c>
    </row>
    <row r="31" spans="1:17" ht="13.5" customHeight="1" thickBot="1">
      <c r="A31" s="167"/>
      <c r="B31" s="167"/>
      <c r="C31" s="167"/>
      <c r="D31" s="167"/>
      <c r="E31" s="167"/>
      <c r="F31" s="167"/>
      <c r="G31" s="167"/>
      <c r="H31" s="167"/>
      <c r="I31" s="99"/>
      <c r="J31" s="99"/>
      <c r="K31" s="99"/>
      <c r="L31" s="99"/>
      <c r="M31" s="47"/>
      <c r="N31" s="48"/>
    </row>
    <row r="32" spans="1:17" ht="35.15" customHeight="1" thickBot="1">
      <c r="A32" s="101"/>
      <c r="B32" s="204" t="s">
        <v>155</v>
      </c>
      <c r="C32" s="436" t="s">
        <v>156</v>
      </c>
      <c r="D32" s="436"/>
      <c r="E32" s="436"/>
      <c r="F32" s="437"/>
      <c r="G32" s="167"/>
      <c r="H32" s="277" t="s">
        <v>49</v>
      </c>
      <c r="I32" s="278"/>
      <c r="J32" s="473" t="s">
        <v>185</v>
      </c>
      <c r="K32" s="474"/>
      <c r="L32" s="474"/>
      <c r="M32" s="474"/>
      <c r="N32" s="474"/>
      <c r="O32" s="475"/>
    </row>
    <row r="33" spans="1:16" ht="35.15" customHeight="1" thickBot="1">
      <c r="B33" s="143"/>
      <c r="C33" s="308" t="s">
        <v>158</v>
      </c>
      <c r="D33" s="309"/>
      <c r="E33" s="205"/>
      <c r="F33" s="49" t="s">
        <v>48</v>
      </c>
      <c r="G33" s="167"/>
      <c r="H33" s="285" t="s">
        <v>4</v>
      </c>
      <c r="I33" s="286"/>
      <c r="J33" s="476" t="s">
        <v>185</v>
      </c>
      <c r="K33" s="477"/>
      <c r="L33" s="478"/>
      <c r="M33" s="479" t="s">
        <v>31</v>
      </c>
      <c r="N33" s="480"/>
      <c r="O33" s="481"/>
    </row>
    <row r="34" spans="1:16" ht="35.15" customHeight="1">
      <c r="C34" s="293"/>
      <c r="D34" s="293"/>
      <c r="E34" s="140"/>
      <c r="F34" s="141"/>
      <c r="G34" s="167"/>
      <c r="H34" s="294" t="s">
        <v>5</v>
      </c>
      <c r="I34" s="50" t="s">
        <v>6</v>
      </c>
      <c r="J34" s="423">
        <v>45870</v>
      </c>
      <c r="K34" s="424"/>
      <c r="L34" s="425"/>
      <c r="M34" s="458"/>
      <c r="N34" s="459"/>
      <c r="O34" s="460"/>
      <c r="P34" s="1">
        <f>(YEAR($J$9)-YEAR($J$8))*12+((MONTH($J$9)-MONTH($J$8))+1)</f>
        <v>4</v>
      </c>
    </row>
    <row r="35" spans="1:16" ht="35.15" customHeight="1" thickBot="1">
      <c r="G35" s="167"/>
      <c r="H35" s="295"/>
      <c r="I35" s="51" t="s">
        <v>9</v>
      </c>
      <c r="J35" s="447">
        <v>46112</v>
      </c>
      <c r="K35" s="448"/>
      <c r="L35" s="449"/>
      <c r="M35" s="429"/>
      <c r="N35" s="430"/>
      <c r="O35" s="431"/>
      <c r="P35" s="1">
        <f>ROUNDDOWN($B$17/P34,0)</f>
        <v>0</v>
      </c>
    </row>
    <row r="36" spans="1:16" ht="35.15" customHeight="1">
      <c r="A36" s="52" t="s">
        <v>7</v>
      </c>
      <c r="B36" s="52"/>
      <c r="C36" s="53" t="s">
        <v>8</v>
      </c>
      <c r="D36" s="310">
        <f>O48</f>
        <v>568000</v>
      </c>
      <c r="E36" s="311"/>
      <c r="F36" s="54" t="s">
        <v>1</v>
      </c>
      <c r="G36" s="167"/>
      <c r="K36" s="415"/>
      <c r="L36" s="415"/>
      <c r="M36" s="415"/>
      <c r="N36" s="415"/>
      <c r="O36" s="415"/>
    </row>
    <row r="37" spans="1:16" ht="14.15" customHeight="1">
      <c r="B37" s="55"/>
      <c r="C37" s="56"/>
      <c r="D37" s="56"/>
      <c r="E37" s="56"/>
      <c r="F37" s="56"/>
      <c r="G37" s="167"/>
    </row>
    <row r="38" spans="1:16" ht="14.5" thickBot="1">
      <c r="A38" s="52" t="s">
        <v>10</v>
      </c>
      <c r="B38" s="52"/>
      <c r="C38" s="44"/>
      <c r="D38" s="44"/>
      <c r="E38" s="44"/>
      <c r="F38" s="44"/>
      <c r="G38" s="44"/>
      <c r="H38" s="44"/>
      <c r="I38" s="57"/>
      <c r="J38" s="57"/>
      <c r="K38" s="57"/>
      <c r="L38" s="57"/>
      <c r="M38" s="57"/>
      <c r="N38" s="57"/>
      <c r="O38" s="57"/>
    </row>
    <row r="39" spans="1:16" ht="13.5" thickBot="1">
      <c r="A39" s="313" t="s">
        <v>11</v>
      </c>
      <c r="B39" s="314"/>
      <c r="C39" s="58" t="s">
        <v>12</v>
      </c>
      <c r="D39" s="58" t="s">
        <v>13</v>
      </c>
      <c r="E39" s="58" t="s">
        <v>14</v>
      </c>
      <c r="F39" s="58" t="s">
        <v>15</v>
      </c>
      <c r="G39" s="59" t="s">
        <v>16</v>
      </c>
      <c r="H39" s="58" t="s">
        <v>17</v>
      </c>
      <c r="I39" s="58" t="s">
        <v>18</v>
      </c>
      <c r="J39" s="58" t="s">
        <v>19</v>
      </c>
      <c r="K39" s="58" t="s">
        <v>20</v>
      </c>
      <c r="L39" s="168" t="s">
        <v>28</v>
      </c>
      <c r="M39" s="58" t="s">
        <v>21</v>
      </c>
      <c r="N39" s="59" t="s">
        <v>22</v>
      </c>
      <c r="O39" s="45" t="s">
        <v>23</v>
      </c>
    </row>
    <row r="40" spans="1:16" ht="38.15" customHeight="1">
      <c r="A40" s="315" t="s">
        <v>104</v>
      </c>
      <c r="B40" s="316"/>
      <c r="C40" s="206"/>
      <c r="D40" s="206"/>
      <c r="E40" s="206"/>
      <c r="F40" s="206"/>
      <c r="G40" s="207">
        <v>78000</v>
      </c>
      <c r="H40" s="207">
        <v>78000</v>
      </c>
      <c r="I40" s="207">
        <v>78000</v>
      </c>
      <c r="J40" s="207">
        <v>78000</v>
      </c>
      <c r="K40" s="207">
        <v>78000</v>
      </c>
      <c r="L40" s="207">
        <v>78000</v>
      </c>
      <c r="M40" s="207">
        <v>78000</v>
      </c>
      <c r="N40" s="207">
        <v>78000</v>
      </c>
      <c r="O40" s="89">
        <f>SUM(C40:N40)</f>
        <v>624000</v>
      </c>
    </row>
    <row r="41" spans="1:16" ht="38.15" customHeight="1">
      <c r="A41" s="317" t="s">
        <v>24</v>
      </c>
      <c r="B41" s="318"/>
      <c r="C41" s="208"/>
      <c r="D41" s="208"/>
      <c r="E41" s="208"/>
      <c r="F41" s="208"/>
      <c r="G41" s="209">
        <v>5000</v>
      </c>
      <c r="H41" s="209">
        <v>5000</v>
      </c>
      <c r="I41" s="209">
        <v>5000</v>
      </c>
      <c r="J41" s="209">
        <v>5000</v>
      </c>
      <c r="K41" s="209">
        <v>5000</v>
      </c>
      <c r="L41" s="209">
        <v>5000</v>
      </c>
      <c r="M41" s="209">
        <v>5000</v>
      </c>
      <c r="N41" s="209">
        <v>5000</v>
      </c>
      <c r="O41" s="60">
        <f>SUM(C41:N41)</f>
        <v>40000</v>
      </c>
    </row>
    <row r="42" spans="1:16" ht="13.5" thickBot="1">
      <c r="A42" s="317" t="s">
        <v>25</v>
      </c>
      <c r="B42" s="323"/>
      <c r="C42" s="321" t="str">
        <f>IF($B$17="","",IF(AND($J$8&lt;=DATE(2024,4,30),$J$9&gt;=DATE(2024,4,1)),$P$9,""))</f>
        <v/>
      </c>
      <c r="D42" s="321" t="str">
        <f>IF($B$17="","",IF(AND($J$8&lt;=DATE(2024,5,31),$J$9&gt;=DATE(2024,5,1)),$P$9,""))</f>
        <v/>
      </c>
      <c r="E42" s="321" t="str">
        <f>IF($B$17="","",IF(AND($J$8&lt;=DATE(2024,6,30),$J$9&gt;=DATE(2024,6,1)),$P$9,""))</f>
        <v/>
      </c>
      <c r="F42" s="321" t="str">
        <f>IF($B$17="","",IF(AND($J$8&lt;=DATE(2024,7,31),$J$9&gt;=DATE(2024,7,1)),$P$9,""))</f>
        <v/>
      </c>
      <c r="G42" s="321">
        <v>9750</v>
      </c>
      <c r="H42" s="321">
        <v>9750</v>
      </c>
      <c r="I42" s="321">
        <v>9750</v>
      </c>
      <c r="J42" s="321">
        <v>9750</v>
      </c>
      <c r="K42" s="321">
        <v>9750</v>
      </c>
      <c r="L42" s="321">
        <v>9750</v>
      </c>
      <c r="M42" s="321">
        <v>9750</v>
      </c>
      <c r="N42" s="321">
        <v>9750</v>
      </c>
      <c r="O42" s="324">
        <f>B43</f>
        <v>78000</v>
      </c>
    </row>
    <row r="43" spans="1:16" ht="26.25" customHeight="1" thickBot="1">
      <c r="A43" s="61" t="s">
        <v>30</v>
      </c>
      <c r="B43" s="210">
        <v>78000</v>
      </c>
      <c r="C43" s="322"/>
      <c r="D43" s="322"/>
      <c r="E43" s="322"/>
      <c r="F43" s="322"/>
      <c r="G43" s="322"/>
      <c r="H43" s="322"/>
      <c r="I43" s="322"/>
      <c r="J43" s="322"/>
      <c r="K43" s="322"/>
      <c r="L43" s="322"/>
      <c r="M43" s="322"/>
      <c r="N43" s="322"/>
      <c r="O43" s="325"/>
    </row>
    <row r="44" spans="1:16" ht="40.5" customHeight="1" thickBot="1">
      <c r="A44" s="326" t="s">
        <v>50</v>
      </c>
      <c r="B44" s="327"/>
      <c r="C44" s="62">
        <f t="shared" ref="C44:O44" si="4">SUM(C40:C43)</f>
        <v>0</v>
      </c>
      <c r="D44" s="62">
        <f t="shared" si="4"/>
        <v>0</v>
      </c>
      <c r="E44" s="62">
        <f t="shared" si="4"/>
        <v>0</v>
      </c>
      <c r="F44" s="62">
        <f t="shared" si="4"/>
        <v>0</v>
      </c>
      <c r="G44" s="63">
        <f t="shared" si="4"/>
        <v>92750</v>
      </c>
      <c r="H44" s="62">
        <f t="shared" si="4"/>
        <v>92750</v>
      </c>
      <c r="I44" s="62">
        <f t="shared" si="4"/>
        <v>92750</v>
      </c>
      <c r="J44" s="62">
        <f t="shared" si="4"/>
        <v>92750</v>
      </c>
      <c r="K44" s="62">
        <f t="shared" si="4"/>
        <v>92750</v>
      </c>
      <c r="L44" s="62">
        <f t="shared" si="4"/>
        <v>92750</v>
      </c>
      <c r="M44" s="62">
        <f t="shared" si="4"/>
        <v>92750</v>
      </c>
      <c r="N44" s="63">
        <f t="shared" si="4"/>
        <v>92750</v>
      </c>
      <c r="O44" s="64">
        <f t="shared" si="4"/>
        <v>742000</v>
      </c>
    </row>
    <row r="45" spans="1:16" ht="32.15" customHeight="1">
      <c r="A45" s="315" t="s">
        <v>51</v>
      </c>
      <c r="B45" s="316"/>
      <c r="C45" s="206"/>
      <c r="D45" s="206"/>
      <c r="E45" s="206"/>
      <c r="F45" s="206"/>
      <c r="G45" s="206"/>
      <c r="H45" s="206"/>
      <c r="I45" s="206"/>
      <c r="J45" s="206"/>
      <c r="K45" s="206"/>
      <c r="L45" s="206"/>
      <c r="M45" s="206"/>
      <c r="N45" s="206"/>
      <c r="O45" s="89">
        <f>SUM(C45:N45)</f>
        <v>0</v>
      </c>
    </row>
    <row r="46" spans="1:16" ht="40.5" customHeight="1">
      <c r="A46" s="319" t="s">
        <v>52</v>
      </c>
      <c r="B46" s="320"/>
      <c r="C46" s="65">
        <f t="shared" ref="C46:N46" si="5">C44-C45</f>
        <v>0</v>
      </c>
      <c r="D46" s="65">
        <f t="shared" si="5"/>
        <v>0</v>
      </c>
      <c r="E46" s="65">
        <f t="shared" si="5"/>
        <v>0</v>
      </c>
      <c r="F46" s="65">
        <f t="shared" si="5"/>
        <v>0</v>
      </c>
      <c r="G46" s="66">
        <f t="shared" si="5"/>
        <v>92750</v>
      </c>
      <c r="H46" s="65">
        <f t="shared" si="5"/>
        <v>92750</v>
      </c>
      <c r="I46" s="65">
        <f t="shared" si="5"/>
        <v>92750</v>
      </c>
      <c r="J46" s="65">
        <f t="shared" si="5"/>
        <v>92750</v>
      </c>
      <c r="K46" s="65">
        <f t="shared" si="5"/>
        <v>92750</v>
      </c>
      <c r="L46" s="65">
        <f t="shared" si="5"/>
        <v>92750</v>
      </c>
      <c r="M46" s="65">
        <f t="shared" si="5"/>
        <v>92750</v>
      </c>
      <c r="N46" s="66">
        <f t="shared" si="5"/>
        <v>92750</v>
      </c>
      <c r="O46" s="95" t="s">
        <v>26</v>
      </c>
    </row>
    <row r="47" spans="1:16" ht="40.5" customHeight="1" thickBot="1">
      <c r="A47" s="328" t="s">
        <v>53</v>
      </c>
      <c r="B47" s="329"/>
      <c r="C47" s="67">
        <f t="shared" ref="C47:N47" si="6">IF(C46&lt;82000,C46,82000)</f>
        <v>0</v>
      </c>
      <c r="D47" s="67">
        <f t="shared" si="6"/>
        <v>0</v>
      </c>
      <c r="E47" s="67">
        <f t="shared" si="6"/>
        <v>0</v>
      </c>
      <c r="F47" s="67">
        <f t="shared" si="6"/>
        <v>0</v>
      </c>
      <c r="G47" s="68">
        <f t="shared" si="6"/>
        <v>82000</v>
      </c>
      <c r="H47" s="67">
        <f t="shared" si="6"/>
        <v>82000</v>
      </c>
      <c r="I47" s="67">
        <f t="shared" si="6"/>
        <v>82000</v>
      </c>
      <c r="J47" s="67">
        <f t="shared" si="6"/>
        <v>82000</v>
      </c>
      <c r="K47" s="67">
        <f t="shared" si="6"/>
        <v>82000</v>
      </c>
      <c r="L47" s="67">
        <f t="shared" si="6"/>
        <v>82000</v>
      </c>
      <c r="M47" s="67">
        <f t="shared" si="6"/>
        <v>82000</v>
      </c>
      <c r="N47" s="69">
        <f t="shared" si="6"/>
        <v>82000</v>
      </c>
      <c r="O47" s="90" t="s">
        <v>26</v>
      </c>
    </row>
    <row r="48" spans="1:16" ht="40.5" customHeight="1" thickTop="1" thickBot="1">
      <c r="A48" s="330" t="s">
        <v>27</v>
      </c>
      <c r="B48" s="331"/>
      <c r="C48" s="211">
        <f t="shared" ref="C48:N48" si="7">ROUNDDOWN(C47*7/8,-3)</f>
        <v>0</v>
      </c>
      <c r="D48" s="211">
        <f t="shared" si="7"/>
        <v>0</v>
      </c>
      <c r="E48" s="211">
        <f t="shared" si="7"/>
        <v>0</v>
      </c>
      <c r="F48" s="211">
        <f t="shared" si="7"/>
        <v>0</v>
      </c>
      <c r="G48" s="212">
        <f t="shared" si="7"/>
        <v>71000</v>
      </c>
      <c r="H48" s="211">
        <f t="shared" si="7"/>
        <v>71000</v>
      </c>
      <c r="I48" s="211">
        <f t="shared" si="7"/>
        <v>71000</v>
      </c>
      <c r="J48" s="211">
        <f t="shared" si="7"/>
        <v>71000</v>
      </c>
      <c r="K48" s="211">
        <f t="shared" si="7"/>
        <v>71000</v>
      </c>
      <c r="L48" s="211">
        <f t="shared" si="7"/>
        <v>71000</v>
      </c>
      <c r="M48" s="211">
        <f t="shared" si="7"/>
        <v>71000</v>
      </c>
      <c r="N48" s="212">
        <f t="shared" si="7"/>
        <v>71000</v>
      </c>
      <c r="O48" s="70">
        <f>SUM(C48:N48)</f>
        <v>568000</v>
      </c>
    </row>
    <row r="49" spans="1:15" ht="43" customHeight="1" thickBot="1">
      <c r="A49" s="71" t="s">
        <v>0</v>
      </c>
      <c r="B49" s="413"/>
      <c r="C49" s="413"/>
      <c r="D49" s="413"/>
      <c r="E49" s="413"/>
      <c r="F49" s="413"/>
      <c r="G49" s="413"/>
      <c r="H49" s="413"/>
      <c r="I49" s="413"/>
      <c r="J49" s="413"/>
      <c r="K49" s="413"/>
      <c r="L49" s="413"/>
      <c r="M49" s="413"/>
      <c r="N49" s="413"/>
      <c r="O49" s="414"/>
    </row>
    <row r="50" spans="1:15">
      <c r="A50" s="39" t="s">
        <v>47</v>
      </c>
      <c r="B50" s="72"/>
      <c r="O50" s="40"/>
    </row>
    <row r="51" spans="1:15" ht="24.75" customHeight="1">
      <c r="O51" s="73" t="s">
        <v>167</v>
      </c>
    </row>
    <row r="53" spans="1:15" customFormat="1">
      <c r="B53" s="171"/>
    </row>
    <row r="54" spans="1:15" customFormat="1">
      <c r="A54" s="102"/>
      <c r="K54" s="39"/>
    </row>
  </sheetData>
  <sheetProtection sheet="1" objects="1" scenarios="1"/>
  <mergeCells count="80">
    <mergeCell ref="A2:E2"/>
    <mergeCell ref="A4:H4"/>
    <mergeCell ref="I4:L4"/>
    <mergeCell ref="C6:F6"/>
    <mergeCell ref="H6:I6"/>
    <mergeCell ref="J6:O6"/>
    <mergeCell ref="C7:D7"/>
    <mergeCell ref="H7:I7"/>
    <mergeCell ref="J7:L7"/>
    <mergeCell ref="M7:O7"/>
    <mergeCell ref="C8:D8"/>
    <mergeCell ref="H8:H9"/>
    <mergeCell ref="J8:L8"/>
    <mergeCell ref="M8:O9"/>
    <mergeCell ref="J9:L9"/>
    <mergeCell ref="D10:E10"/>
    <mergeCell ref="K10:O10"/>
    <mergeCell ref="A13:B13"/>
    <mergeCell ref="A14:B14"/>
    <mergeCell ref="A15:B15"/>
    <mergeCell ref="A20:B20"/>
    <mergeCell ref="G16:G17"/>
    <mergeCell ref="H16:H17"/>
    <mergeCell ref="I16:I17"/>
    <mergeCell ref="J16:J17"/>
    <mergeCell ref="A16:B16"/>
    <mergeCell ref="C16:C17"/>
    <mergeCell ref="D16:D17"/>
    <mergeCell ref="E16:E17"/>
    <mergeCell ref="F16:F17"/>
    <mergeCell ref="M16:M17"/>
    <mergeCell ref="N16:N17"/>
    <mergeCell ref="O16:O17"/>
    <mergeCell ref="A18:B18"/>
    <mergeCell ref="A19:B19"/>
    <mergeCell ref="K16:K17"/>
    <mergeCell ref="L16:L17"/>
    <mergeCell ref="A21:B21"/>
    <mergeCell ref="A22:B22"/>
    <mergeCell ref="B23:O23"/>
    <mergeCell ref="A28:E28"/>
    <mergeCell ref="A30:H30"/>
    <mergeCell ref="I30:L30"/>
    <mergeCell ref="D36:E36"/>
    <mergeCell ref="K36:O36"/>
    <mergeCell ref="C32:F32"/>
    <mergeCell ref="H32:I32"/>
    <mergeCell ref="J32:O32"/>
    <mergeCell ref="C33:D33"/>
    <mergeCell ref="H33:I33"/>
    <mergeCell ref="J33:L33"/>
    <mergeCell ref="M33:O33"/>
    <mergeCell ref="C34:D34"/>
    <mergeCell ref="H34:H35"/>
    <mergeCell ref="J34:L34"/>
    <mergeCell ref="M34:O35"/>
    <mergeCell ref="J35:L35"/>
    <mergeCell ref="I42:I43"/>
    <mergeCell ref="J42:J43"/>
    <mergeCell ref="A39:B39"/>
    <mergeCell ref="A40:B40"/>
    <mergeCell ref="A41:B41"/>
    <mergeCell ref="A42:B42"/>
    <mergeCell ref="C42:C43"/>
    <mergeCell ref="D42:D43"/>
    <mergeCell ref="A44:B44"/>
    <mergeCell ref="E42:E43"/>
    <mergeCell ref="F42:F43"/>
    <mergeCell ref="G42:G43"/>
    <mergeCell ref="H42:H43"/>
    <mergeCell ref="K42:K43"/>
    <mergeCell ref="L42:L43"/>
    <mergeCell ref="M42:M43"/>
    <mergeCell ref="N42:N43"/>
    <mergeCell ref="O42:O43"/>
    <mergeCell ref="A45:B45"/>
    <mergeCell ref="A46:B46"/>
    <mergeCell ref="A47:B47"/>
    <mergeCell ref="A48:B48"/>
    <mergeCell ref="B49:O49"/>
  </mergeCells>
  <phoneticPr fontId="7"/>
  <dataValidations count="5">
    <dataValidation allowBlank="1" showInputMessage="1" showErrorMessage="1" prompt="建物名 部屋番号まで入力してください。" sqref="J6:O6 J32:O32" xr:uid="{A8DB70B9-0111-4DCF-A3C6-40B26BB3BB41}"/>
    <dataValidation allowBlank="1" showInputMessage="1" showErrorMessage="1" prompt="1から20の数字を入力してください。" sqref="N4 N30" xr:uid="{4FE66B5E-D652-4EF4-B2A2-CD502527588A}"/>
    <dataValidation type="list" allowBlank="1" showInputMessage="1" showErrorMessage="1" sqref="I4 I30" xr:uid="{1681482E-AF16-4871-B41E-3629FFA63A8B}">
      <formula1>"事業計画書（宿舎別）,交付申請書（宿舎別）,実績報告書（宿舎別）"</formula1>
    </dataValidation>
    <dataValidation allowBlank="1" showInputMessage="1" showErrorMessage="1" promptTitle="直接入力不可" prompt="クリーム色の網掛け部分は直接入力しないでください。" sqref="D10:E10 D36:E36" xr:uid="{00C89A3F-C626-4B67-8BA5-F41F72DA816F}"/>
    <dataValidation type="date" errorStyle="warning" allowBlank="1" showInputMessage="1" showErrorMessage="1" errorTitle="年月日誤り" error="令和3年度内の日付を入力してください。" promptTitle="西暦で入力してください。" prompt="例：○○○○/○/○_x000a_年月日の区切りには / （スラッシュ）を使用してください。" sqref="J8:J9 J34:J35" xr:uid="{C1782938-3C4D-4DFA-81F8-2BC9C09D04FB}">
      <formula1>44287</formula1>
      <formula2>44651</formula2>
    </dataValidation>
  </dataValidations>
  <printOptions horizontalCentered="1"/>
  <pageMargins left="0.70866141732283472" right="0.70866141732283472" top="0.74803149606299213" bottom="0.74803149606299213" header="0.31496062992125984" footer="0.31496062992125984"/>
  <pageSetup paperSize="9" scale="49" orientation="portrait" r:id="rId1"/>
  <headerFooter scaleWithDoc="0"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(イ)宿舎別 ・経費</vt:lpstr>
      <vt:lpstr>(イ)宿舎別 ・経費 (区分変更）</vt:lpstr>
      <vt:lpstr>(参考)助成期間開始日確認シート</vt:lpstr>
      <vt:lpstr>(参考)日割り計算シート</vt:lpstr>
      <vt:lpstr>宿舎別 記入例索引</vt:lpstr>
      <vt:lpstr>記入例③</vt:lpstr>
      <vt:lpstr>記入例④⑤</vt:lpstr>
      <vt:lpstr>記入例⑥</vt:lpstr>
      <vt:lpstr>記入例⑦</vt:lpstr>
      <vt:lpstr>参考A</vt:lpstr>
      <vt:lpstr>記入例⑪</vt:lpstr>
      <vt:lpstr>記入例⑫</vt:lpstr>
      <vt:lpstr>記入例⑬</vt:lpstr>
      <vt:lpstr>記入例⑰</vt:lpstr>
      <vt:lpstr>記入例⑳</vt:lpstr>
      <vt:lpstr>経費払込照合表　記入例ⅰ</vt:lpstr>
      <vt:lpstr>記入例ⅱ</vt:lpstr>
      <vt:lpstr>記入例ⅲ</vt:lpstr>
      <vt:lpstr>'(イ)宿舎別 ・経費'!Print_Area</vt:lpstr>
      <vt:lpstr>'(イ)宿舎別 ・経費 (区分変更）'!Print_Area</vt:lpstr>
      <vt:lpstr>'(参考)助成期間開始日確認シート'!Print_Area</vt:lpstr>
      <vt:lpstr>記入例③!Print_Area</vt:lpstr>
      <vt:lpstr>記入例④⑤!Print_Area</vt:lpstr>
      <vt:lpstr>記入例⑥!Print_Area</vt:lpstr>
      <vt:lpstr>記入例⑦!Print_Area</vt:lpstr>
      <vt:lpstr>記入例⑪!Print_Area</vt:lpstr>
      <vt:lpstr>記入例⑫!Print_Area</vt:lpstr>
      <vt:lpstr>記入例⑬!Print_Area</vt:lpstr>
      <vt:lpstr>記入例⑰!Print_Area</vt:lpstr>
      <vt:lpstr>記入例⑳!Print_Area</vt:lpstr>
      <vt:lpstr>記入例ⅱ!Print_Area</vt:lpstr>
      <vt:lpstr>記入例ⅲ!Print_Area</vt:lpstr>
      <vt:lpstr>'経費払込照合表　記入例ⅰ'!Print_Area</vt:lpstr>
      <vt:lpstr>参考A!Print_Area</vt:lpstr>
      <vt:lpstr>'宿舎別 記入例索引'!Print_Area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sinzai085</dc:creator>
  <cp:lastModifiedBy>sinzai085</cp:lastModifiedBy>
  <cp:lastPrinted>2025-06-06T04:50:34Z</cp:lastPrinted>
  <dcterms:created xsi:type="dcterms:W3CDTF">2020-01-17T06:33:55Z</dcterms:created>
  <dcterms:modified xsi:type="dcterms:W3CDTF">2025-06-16T02:54:06Z</dcterms:modified>
</cp:coreProperties>
</file>