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idabashi\運営支援室_宿舎借上\障害\R07\06_財団ＨＰ\様式\(ア)\"/>
    </mc:Choice>
  </mc:AlternateContent>
  <xr:revisionPtr revIDLastSave="0" documentId="13_ncr:1_{F3D26595-9C82-45A2-A2CE-73FC522B6519}" xr6:coauthVersionLast="47" xr6:coauthVersionMax="47" xr10:uidLastSave="{00000000-0000-0000-0000-000000000000}"/>
  <bookViews>
    <workbookView xWindow="-120" yWindow="-120" windowWidth="29040" windowHeight="15720" tabRatio="740" xr2:uid="{EB15CE19-6ED8-4DE9-8C77-C30381D28354}"/>
  </bookViews>
  <sheets>
    <sheet name="〔福祉避難所〕宿舎別 ・経費" sheetId="1" r:id="rId1"/>
    <sheet name="〔福祉避難所〕宿舎別 ・経費 (区分変更）" sheetId="2" r:id="rId2"/>
    <sheet name="記入例（様式1-3）" sheetId="10" r:id="rId3"/>
    <sheet name="記入例（経費）" sheetId="9" r:id="rId4"/>
    <sheet name="記入例（様式1-4）" sheetId="7" r:id="rId5"/>
    <sheet name="索引" sheetId="8" r:id="rId6"/>
    <sheet name="(参考)助成期間開始日確認シート" sheetId="5" r:id="rId7"/>
    <sheet name="(参考)日割り計算シート" sheetId="4" r:id="rId8"/>
  </sheets>
  <definedNames>
    <definedName name="_Hlk41657582" localSheetId="5">索引!#REF!</definedName>
    <definedName name="■">#REF!</definedName>
    <definedName name="▼">#REF!</definedName>
    <definedName name="④">#REF!</definedName>
    <definedName name="_xlnm.Print_Area" localSheetId="6">'(参考)助成期間開始日確認シート'!$A$1:$M$25</definedName>
    <definedName name="_xlnm.Print_Area" localSheetId="0">'〔福祉避難所〕宿舎別 ・経費'!$A$1:$O$56</definedName>
    <definedName name="_xlnm.Print_Area" localSheetId="1">'〔福祉避難所〕宿舎別 ・経費 (区分変更）'!$A$1:$O$57</definedName>
    <definedName name="_xlnm.Print_Area" localSheetId="3">'記入例（経費）'!$A$2:$Q$70</definedName>
    <definedName name="_xlnm.Print_Area" localSheetId="2">'記入例（様式1-3）'!$A$1:$O$53</definedName>
    <definedName name="_xlnm.Print_Area" localSheetId="4">'記入例（様式1-4）'!$A$1:$R$57</definedName>
    <definedName name="_xlnm.Print_Area" localSheetId="5">索引!$A$1:$O$52</definedName>
    <definedName name="あ" localSheetId="6">#REF!</definedName>
    <definedName name="あ" localSheetId="3">#REF!</definedName>
    <definedName name="あ" localSheetId="2">#REF!</definedName>
    <definedName name="あ" localSheetId="4">#REF!</definedName>
    <definedName name="あ" localSheetId="5">#REF!</definedName>
    <definedName name="あ">#REF!</definedName>
    <definedName name="あいう">#REF!</definedName>
    <definedName name="加入証明書">#REF!</definedName>
    <definedName name="事業計画書_福祉避難所_">#REF!</definedName>
    <definedName name="事業計画書_福祉避難所別_" localSheetId="6">#REF!</definedName>
    <definedName name="事業計画書_福祉避難所別_" localSheetId="7">#REF!</definedName>
    <definedName name="事業計画書_福祉避難所別_" localSheetId="0">#REF!</definedName>
    <definedName name="事業計画書_福祉避難所別_" localSheetId="1">#REF!</definedName>
    <definedName name="事業計画書_福祉避難所別_" localSheetId="3">#REF!</definedName>
    <definedName name="事業計画書_福祉避難所別_" localSheetId="2">#REF!</definedName>
    <definedName name="事業計画書_福祉避難所別_" localSheetId="4">#REF!</definedName>
    <definedName name="事業計画書_福祉避難所別_">#REF!</definedName>
    <definedName name="令和07年度事業計画時提出書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7" i="10" l="1"/>
  <c r="N46" i="10"/>
  <c r="N48" i="10" s="1"/>
  <c r="N49" i="10" s="1"/>
  <c r="N50" i="10" s="1"/>
  <c r="F46" i="10"/>
  <c r="F48" i="10" s="1"/>
  <c r="F49" i="10" s="1"/>
  <c r="F50" i="10" s="1"/>
  <c r="O44" i="10"/>
  <c r="N44" i="10"/>
  <c r="M44" i="10"/>
  <c r="M46" i="10" s="1"/>
  <c r="M48" i="10" s="1"/>
  <c r="M49" i="10" s="1"/>
  <c r="M50" i="10" s="1"/>
  <c r="L44" i="10"/>
  <c r="L46" i="10" s="1"/>
  <c r="L48" i="10" s="1"/>
  <c r="L49" i="10" s="1"/>
  <c r="L50" i="10" s="1"/>
  <c r="K44" i="10"/>
  <c r="K46" i="10" s="1"/>
  <c r="K48" i="10" s="1"/>
  <c r="K49" i="10" s="1"/>
  <c r="K50" i="10" s="1"/>
  <c r="J44" i="10"/>
  <c r="J46" i="10" s="1"/>
  <c r="J48" i="10" s="1"/>
  <c r="J49" i="10" s="1"/>
  <c r="J50" i="10" s="1"/>
  <c r="I44" i="10"/>
  <c r="I46" i="10" s="1"/>
  <c r="I48" i="10" s="1"/>
  <c r="I49" i="10" s="1"/>
  <c r="I50" i="10" s="1"/>
  <c r="H44" i="10"/>
  <c r="H46" i="10" s="1"/>
  <c r="H48" i="10" s="1"/>
  <c r="H49" i="10" s="1"/>
  <c r="H50" i="10" s="1"/>
  <c r="G44" i="10"/>
  <c r="G46" i="10" s="1"/>
  <c r="G48" i="10" s="1"/>
  <c r="G49" i="10" s="1"/>
  <c r="G50" i="10" s="1"/>
  <c r="F44" i="10"/>
  <c r="E44" i="10"/>
  <c r="E46" i="10" s="1"/>
  <c r="E48" i="10" s="1"/>
  <c r="E49" i="10" s="1"/>
  <c r="E50" i="10" s="1"/>
  <c r="D44" i="10"/>
  <c r="D46" i="10" s="1"/>
  <c r="D48" i="10" s="1"/>
  <c r="D49" i="10" s="1"/>
  <c r="D50" i="10" s="1"/>
  <c r="C44" i="10"/>
  <c r="C46" i="10" s="1"/>
  <c r="C48" i="10" s="1"/>
  <c r="C49" i="10" s="1"/>
  <c r="C50" i="10" s="1"/>
  <c r="O43" i="10"/>
  <c r="O42" i="10"/>
  <c r="O46" i="10" s="1"/>
  <c r="P36" i="10"/>
  <c r="P37" i="10" s="1"/>
  <c r="O29" i="10"/>
  <c r="N20" i="10"/>
  <c r="N21" i="10" s="1"/>
  <c r="N22" i="10" s="1"/>
  <c r="K20" i="10"/>
  <c r="K21" i="10" s="1"/>
  <c r="K22" i="10" s="1"/>
  <c r="J20" i="10"/>
  <c r="J21" i="10" s="1"/>
  <c r="J22" i="10" s="1"/>
  <c r="O19" i="10"/>
  <c r="N18" i="10"/>
  <c r="M18" i="10"/>
  <c r="M20" i="10" s="1"/>
  <c r="M21" i="10" s="1"/>
  <c r="M22" i="10" s="1"/>
  <c r="L18" i="10"/>
  <c r="L20" i="10" s="1"/>
  <c r="L21" i="10" s="1"/>
  <c r="L22" i="10" s="1"/>
  <c r="K18" i="10"/>
  <c r="J18" i="10"/>
  <c r="I18" i="10"/>
  <c r="I20" i="10" s="1"/>
  <c r="I21" i="10" s="1"/>
  <c r="I22" i="10" s="1"/>
  <c r="H18" i="10"/>
  <c r="H20" i="10" s="1"/>
  <c r="H21" i="10" s="1"/>
  <c r="H22" i="10" s="1"/>
  <c r="G18" i="10"/>
  <c r="G20" i="10" s="1"/>
  <c r="G21" i="10" s="1"/>
  <c r="G22" i="10" s="1"/>
  <c r="F18" i="10"/>
  <c r="F20" i="10" s="1"/>
  <c r="F21" i="10" s="1"/>
  <c r="F22" i="10" s="1"/>
  <c r="E18" i="10"/>
  <c r="E20" i="10" s="1"/>
  <c r="E21" i="10" s="1"/>
  <c r="E22" i="10" s="1"/>
  <c r="D18" i="10"/>
  <c r="D20" i="10" s="1"/>
  <c r="D21" i="10" s="1"/>
  <c r="D22" i="10" s="1"/>
  <c r="O16" i="10"/>
  <c r="D16" i="10"/>
  <c r="C16" i="10"/>
  <c r="C18" i="10" s="1"/>
  <c r="C20" i="10" s="1"/>
  <c r="C21" i="10" s="1"/>
  <c r="C22" i="10" s="1"/>
  <c r="O15" i="10"/>
  <c r="O14" i="10"/>
  <c r="O18" i="10" s="1"/>
  <c r="P8" i="10"/>
  <c r="P9" i="10" s="1"/>
  <c r="O1" i="10"/>
  <c r="D57" i="9"/>
  <c r="E57" i="9" s="1"/>
  <c r="F57" i="9" s="1"/>
  <c r="C57" i="9"/>
  <c r="D56" i="9"/>
  <c r="C56" i="9"/>
  <c r="E56" i="9" s="1"/>
  <c r="F56" i="9" s="1"/>
  <c r="D55" i="9"/>
  <c r="C55" i="9"/>
  <c r="E55" i="9" s="1"/>
  <c r="F55" i="9" s="1"/>
  <c r="D54" i="9"/>
  <c r="E54" i="9" s="1"/>
  <c r="F54" i="9" s="1"/>
  <c r="C54" i="9"/>
  <c r="D53" i="9"/>
  <c r="C53" i="9"/>
  <c r="E53" i="9" s="1"/>
  <c r="F53" i="9" s="1"/>
  <c r="D52" i="9"/>
  <c r="C52" i="9"/>
  <c r="E52" i="9" s="1"/>
  <c r="F52" i="9" s="1"/>
  <c r="D51" i="9"/>
  <c r="E51" i="9" s="1"/>
  <c r="F51" i="9" s="1"/>
  <c r="C51" i="9"/>
  <c r="D50" i="9"/>
  <c r="C50" i="9"/>
  <c r="E50" i="9" s="1"/>
  <c r="F50" i="9" s="1"/>
  <c r="D49" i="9"/>
  <c r="C49" i="9"/>
  <c r="E49" i="9" s="1"/>
  <c r="F49" i="9" s="1"/>
  <c r="D48" i="9"/>
  <c r="E48" i="9" s="1"/>
  <c r="F48" i="9" s="1"/>
  <c r="C48" i="9"/>
  <c r="D47" i="9"/>
  <c r="C47" i="9"/>
  <c r="E47" i="9" s="1"/>
  <c r="F47" i="9" s="1"/>
  <c r="D46" i="9"/>
  <c r="C46" i="9"/>
  <c r="E46" i="9" s="1"/>
  <c r="F46" i="9" s="1"/>
  <c r="D41" i="9"/>
  <c r="F41" i="9" s="1"/>
  <c r="O39" i="9"/>
  <c r="O37" i="9"/>
  <c r="N37" i="9"/>
  <c r="L32" i="9"/>
  <c r="O19" i="9"/>
  <c r="O16" i="9"/>
  <c r="D16" i="9"/>
  <c r="D18" i="9" s="1"/>
  <c r="D20" i="9" s="1"/>
  <c r="D21" i="9" s="1"/>
  <c r="D22" i="9" s="1"/>
  <c r="C16" i="9"/>
  <c r="C18" i="9" s="1"/>
  <c r="C20" i="9" s="1"/>
  <c r="C21" i="9" s="1"/>
  <c r="C22" i="9" s="1"/>
  <c r="O15" i="9"/>
  <c r="O14" i="9"/>
  <c r="O18" i="9" s="1"/>
  <c r="P8" i="9"/>
  <c r="P9" i="9" s="1"/>
  <c r="O1" i="9"/>
  <c r="N22" i="2"/>
  <c r="M22" i="2"/>
  <c r="L22" i="2"/>
  <c r="K22" i="2"/>
  <c r="J22" i="2"/>
  <c r="I22" i="2"/>
  <c r="H22" i="2"/>
  <c r="G22" i="2"/>
  <c r="F22" i="2"/>
  <c r="E22" i="2"/>
  <c r="D22" i="2"/>
  <c r="C22" i="2"/>
  <c r="N16" i="2"/>
  <c r="M16" i="2"/>
  <c r="L16" i="2"/>
  <c r="K16" i="2"/>
  <c r="J16" i="2"/>
  <c r="I16" i="2"/>
  <c r="H16" i="2"/>
  <c r="G16" i="2"/>
  <c r="G18" i="2" s="1"/>
  <c r="G20" i="2" s="1"/>
  <c r="G21" i="2" s="1"/>
  <c r="G23" i="2" s="1"/>
  <c r="F16" i="2"/>
  <c r="F18" i="2" s="1"/>
  <c r="F20" i="2" s="1"/>
  <c r="F21" i="2" s="1"/>
  <c r="F23" i="2" s="1"/>
  <c r="E16" i="2"/>
  <c r="E18" i="2" s="1"/>
  <c r="E20" i="2" s="1"/>
  <c r="E21" i="2" s="1"/>
  <c r="E23" i="2" s="1"/>
  <c r="D16" i="2"/>
  <c r="D18" i="2" s="1"/>
  <c r="D20" i="2" s="1"/>
  <c r="D21" i="2" s="1"/>
  <c r="C16" i="2"/>
  <c r="C18" i="2" s="1"/>
  <c r="C20" i="2" s="1"/>
  <c r="C21" i="2" s="1"/>
  <c r="C23" i="2" s="1"/>
  <c r="O16" i="2"/>
  <c r="H18" i="2"/>
  <c r="I18" i="2"/>
  <c r="J18" i="2"/>
  <c r="K18" i="2"/>
  <c r="L18" i="2"/>
  <c r="L20" i="2" s="1"/>
  <c r="L21" i="2" s="1"/>
  <c r="M18" i="2"/>
  <c r="M20" i="2" s="1"/>
  <c r="M21" i="2" s="1"/>
  <c r="N18" i="2"/>
  <c r="O18" i="2"/>
  <c r="O19" i="2"/>
  <c r="H20" i="2"/>
  <c r="H21" i="2" s="1"/>
  <c r="H23" i="2" s="1"/>
  <c r="I20" i="2"/>
  <c r="I21" i="2" s="1"/>
  <c r="I23" i="2" s="1"/>
  <c r="J20" i="2"/>
  <c r="J21" i="2" s="1"/>
  <c r="K20" i="2"/>
  <c r="K21" i="2" s="1"/>
  <c r="N20" i="2"/>
  <c r="N21" i="2"/>
  <c r="O50" i="10" l="1"/>
  <c r="D38" i="10" s="1"/>
  <c r="O22" i="10"/>
  <c r="D10" i="10" s="1"/>
  <c r="L16" i="9"/>
  <c r="L18" i="9" s="1"/>
  <c r="L20" i="9" s="1"/>
  <c r="L21" i="9" s="1"/>
  <c r="L22" i="9" s="1"/>
  <c r="J16" i="9"/>
  <c r="J18" i="9" s="1"/>
  <c r="J20" i="9" s="1"/>
  <c r="J21" i="9" s="1"/>
  <c r="J22" i="9" s="1"/>
  <c r="G16" i="9"/>
  <c r="G18" i="9" s="1"/>
  <c r="G20" i="9" s="1"/>
  <c r="G21" i="9" s="1"/>
  <c r="G22" i="9" s="1"/>
  <c r="K16" i="9"/>
  <c r="K18" i="9" s="1"/>
  <c r="K20" i="9" s="1"/>
  <c r="K21" i="9" s="1"/>
  <c r="K22" i="9" s="1"/>
  <c r="E16" i="9"/>
  <c r="E18" i="9" s="1"/>
  <c r="E20" i="9" s="1"/>
  <c r="E21" i="9" s="1"/>
  <c r="E22" i="9" s="1"/>
  <c r="O22" i="9" s="1"/>
  <c r="D10" i="9" s="1"/>
  <c r="I16" i="9"/>
  <c r="I18" i="9" s="1"/>
  <c r="I20" i="9" s="1"/>
  <c r="I21" i="9" s="1"/>
  <c r="I22" i="9" s="1"/>
  <c r="F16" i="9"/>
  <c r="F18" i="9" s="1"/>
  <c r="F20" i="9" s="1"/>
  <c r="F21" i="9" s="1"/>
  <c r="F22" i="9" s="1"/>
  <c r="H16" i="9"/>
  <c r="H18" i="9" s="1"/>
  <c r="H20" i="9" s="1"/>
  <c r="H21" i="9" s="1"/>
  <c r="H22" i="9" s="1"/>
  <c r="N16" i="9"/>
  <c r="N18" i="9" s="1"/>
  <c r="N20" i="9" s="1"/>
  <c r="N21" i="9" s="1"/>
  <c r="N22" i="9" s="1"/>
  <c r="M16" i="9"/>
  <c r="M18" i="9" s="1"/>
  <c r="M20" i="9" s="1"/>
  <c r="M21" i="9" s="1"/>
  <c r="M22" i="9" s="1"/>
  <c r="D23" i="2"/>
  <c r="J23" i="2"/>
  <c r="N23" i="2"/>
  <c r="K23" i="2"/>
  <c r="M23" i="2"/>
  <c r="L23" i="2"/>
  <c r="O23" i="2" l="1"/>
  <c r="D10" i="2" s="1"/>
  <c r="N16" i="1"/>
  <c r="M16" i="1"/>
  <c r="L16" i="1"/>
  <c r="K16" i="1"/>
  <c r="J16" i="1"/>
  <c r="I16" i="1"/>
  <c r="H16" i="1"/>
  <c r="G16" i="1"/>
  <c r="F16" i="1"/>
  <c r="E16" i="1"/>
  <c r="D16" i="1"/>
  <c r="C16" i="1"/>
  <c r="N23" i="5"/>
  <c r="J23" i="5"/>
  <c r="K15" i="4" l="1"/>
  <c r="A15" i="4"/>
  <c r="M8" i="4"/>
  <c r="B17" i="4" s="1"/>
  <c r="L17" i="4" s="1"/>
  <c r="G8" i="4"/>
  <c r="E54" i="2"/>
  <c r="F54" i="2" s="1"/>
  <c r="D54" i="2"/>
  <c r="C54" i="2"/>
  <c r="D53" i="2"/>
  <c r="C53" i="2"/>
  <c r="E53" i="2" s="1"/>
  <c r="F53" i="2" s="1"/>
  <c r="D52" i="2"/>
  <c r="C52" i="2"/>
  <c r="E52" i="2" s="1"/>
  <c r="F52" i="2" s="1"/>
  <c r="E51" i="2"/>
  <c r="F51" i="2" s="1"/>
  <c r="D51" i="2"/>
  <c r="C51" i="2"/>
  <c r="D50" i="2"/>
  <c r="C50" i="2"/>
  <c r="E50" i="2" s="1"/>
  <c r="F50" i="2" s="1"/>
  <c r="D49" i="2"/>
  <c r="C49" i="2"/>
  <c r="E49" i="2" s="1"/>
  <c r="F49" i="2" s="1"/>
  <c r="E48" i="2"/>
  <c r="F48" i="2" s="1"/>
  <c r="D48" i="2"/>
  <c r="C48" i="2"/>
  <c r="D47" i="2"/>
  <c r="C47" i="2"/>
  <c r="E47" i="2" s="1"/>
  <c r="F47" i="2" s="1"/>
  <c r="D46" i="2"/>
  <c r="C46" i="2"/>
  <c r="E46" i="2" s="1"/>
  <c r="F46" i="2" s="1"/>
  <c r="E45" i="2"/>
  <c r="F45" i="2" s="1"/>
  <c r="D45" i="2"/>
  <c r="C45" i="2"/>
  <c r="D44" i="2"/>
  <c r="C44" i="2"/>
  <c r="E44" i="2" s="1"/>
  <c r="F44" i="2" s="1"/>
  <c r="D43" i="2"/>
  <c r="C43" i="2"/>
  <c r="E43" i="2" s="1"/>
  <c r="F43" i="2" s="1"/>
  <c r="D38" i="2"/>
  <c r="F38" i="2" s="1"/>
  <c r="F36" i="2"/>
  <c r="O34" i="2"/>
  <c r="N34" i="2"/>
  <c r="L29" i="2"/>
  <c r="O15" i="2"/>
  <c r="O14" i="2"/>
  <c r="P8" i="2"/>
  <c r="P9" i="2" s="1"/>
  <c r="O1" i="2"/>
  <c r="D53" i="1"/>
  <c r="C53" i="1"/>
  <c r="E53" i="1" s="1"/>
  <c r="F53" i="1" s="1"/>
  <c r="D52" i="1"/>
  <c r="C52" i="1"/>
  <c r="E52" i="1" s="1"/>
  <c r="F52" i="1" s="1"/>
  <c r="E51" i="1"/>
  <c r="F51" i="1" s="1"/>
  <c r="D51" i="1"/>
  <c r="C51" i="1"/>
  <c r="D50" i="1"/>
  <c r="C50" i="1"/>
  <c r="E50" i="1" s="1"/>
  <c r="F50" i="1" s="1"/>
  <c r="D49" i="1"/>
  <c r="C49" i="1"/>
  <c r="E48" i="1"/>
  <c r="F48" i="1" s="1"/>
  <c r="D48" i="1"/>
  <c r="C48" i="1"/>
  <c r="D47" i="1"/>
  <c r="C47" i="1"/>
  <c r="E47" i="1" s="1"/>
  <c r="F47" i="1" s="1"/>
  <c r="D46" i="1"/>
  <c r="C46" i="1"/>
  <c r="E46" i="1" s="1"/>
  <c r="F46" i="1" s="1"/>
  <c r="E45" i="1"/>
  <c r="F45" i="1" s="1"/>
  <c r="D45" i="1"/>
  <c r="C45" i="1"/>
  <c r="D44" i="1"/>
  <c r="C44" i="1"/>
  <c r="E44" i="1" s="1"/>
  <c r="F44" i="1" s="1"/>
  <c r="D43" i="1"/>
  <c r="C43" i="1"/>
  <c r="E43" i="1" s="1"/>
  <c r="F43" i="1" s="1"/>
  <c r="D42" i="1"/>
  <c r="C42" i="1"/>
  <c r="E42" i="1" s="1"/>
  <c r="F42" i="1" s="1"/>
  <c r="D37" i="1"/>
  <c r="F37" i="1" s="1"/>
  <c r="F35" i="1"/>
  <c r="O33" i="1"/>
  <c r="N33" i="1"/>
  <c r="L28" i="1"/>
  <c r="O19" i="1"/>
  <c r="O16" i="1"/>
  <c r="N18" i="1"/>
  <c r="N20" i="1" s="1"/>
  <c r="N21" i="1" s="1"/>
  <c r="N22" i="1" s="1"/>
  <c r="M18" i="1"/>
  <c r="M20" i="1" s="1"/>
  <c r="M21" i="1" s="1"/>
  <c r="M22" i="1" s="1"/>
  <c r="L18" i="1"/>
  <c r="L20" i="1" s="1"/>
  <c r="L21" i="1" s="1"/>
  <c r="L22" i="1" s="1"/>
  <c r="K18" i="1"/>
  <c r="K20" i="1" s="1"/>
  <c r="K21" i="1" s="1"/>
  <c r="K22" i="1" s="1"/>
  <c r="J18" i="1"/>
  <c r="J20" i="1" s="1"/>
  <c r="J21" i="1" s="1"/>
  <c r="J22" i="1" s="1"/>
  <c r="I18" i="1"/>
  <c r="I20" i="1" s="1"/>
  <c r="I21" i="1" s="1"/>
  <c r="I22" i="1" s="1"/>
  <c r="H18" i="1"/>
  <c r="H20" i="1" s="1"/>
  <c r="H21" i="1" s="1"/>
  <c r="H22" i="1" s="1"/>
  <c r="G18" i="1"/>
  <c r="G20" i="1" s="1"/>
  <c r="G21" i="1" s="1"/>
  <c r="G22" i="1" s="1"/>
  <c r="F18" i="1"/>
  <c r="F20" i="1" s="1"/>
  <c r="F21" i="1" s="1"/>
  <c r="F22" i="1" s="1"/>
  <c r="E18" i="1"/>
  <c r="E20" i="1" s="1"/>
  <c r="E21" i="1" s="1"/>
  <c r="E22" i="1" s="1"/>
  <c r="D18" i="1"/>
  <c r="D20" i="1" s="1"/>
  <c r="D21" i="1" s="1"/>
  <c r="D22" i="1" s="1"/>
  <c r="C18" i="1"/>
  <c r="C20" i="1" s="1"/>
  <c r="C21" i="1" s="1"/>
  <c r="C22" i="1" s="1"/>
  <c r="O15" i="1"/>
  <c r="O14" i="1"/>
  <c r="P8" i="1"/>
  <c r="P9" i="1" s="1"/>
  <c r="O1" i="1"/>
  <c r="O18" i="1" l="1"/>
  <c r="E49" i="1"/>
  <c r="F49" i="1" s="1"/>
  <c r="O22" i="1"/>
  <c r="D10" i="1" s="1"/>
  <c r="B16" i="4"/>
  <c r="L1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sinzai203</author>
  </authors>
  <commentList>
    <comment ref="O3" authorId="0" shapeId="0" xr:uid="{EEE69BE4-9554-470A-ADB3-C71C66882F39}">
      <text>
        <r>
          <rPr>
            <b/>
            <sz val="10"/>
            <color indexed="81"/>
            <rFont val="ＭＳ Ｐゴシック"/>
            <family val="3"/>
            <charset val="128"/>
          </rPr>
          <t>転居等による変更がある場合は、枝番〔-1、-2等〕を入力してください。</t>
        </r>
      </text>
    </comment>
    <comment ref="I4" authorId="1" shapeId="0" xr:uid="{A6437279-E7AF-42B2-91D3-FEE3583288C9}">
      <text>
        <r>
          <rPr>
            <sz val="9"/>
            <color indexed="81"/>
            <rFont val="MS P ゴシック"/>
            <family val="3"/>
            <charset val="128"/>
          </rPr>
          <t>ドロップダウンリストあり</t>
        </r>
      </text>
    </comment>
    <comment ref="J6" authorId="1" shapeId="0" xr:uid="{06FAEC06-6BFE-40F2-9151-1036B751FC24}">
      <text>
        <r>
          <rPr>
            <b/>
            <sz val="12"/>
            <color indexed="81"/>
            <rFont val="ＭＳ Ｐゴシック"/>
            <family val="3"/>
            <charset val="128"/>
          </rPr>
          <t>事業計画時に「宿舎・入居者未定」の場合は、福祉避難所別（様式1-2）で未定期間に応じた助成対象額を記入していただき、本様式は作成不要。</t>
        </r>
        <r>
          <rPr>
            <b/>
            <sz val="12"/>
            <color indexed="10"/>
            <rFont val="ＭＳ Ｐゴシック"/>
            <family val="3"/>
            <charset val="128"/>
          </rPr>
          <t xml:space="preserve">
なお、</t>
        </r>
        <r>
          <rPr>
            <b/>
            <sz val="11"/>
            <color indexed="10"/>
            <rFont val="ＭＳ Ｐゴシック"/>
            <family val="3"/>
            <charset val="128"/>
          </rPr>
          <t>交付申請時に、宿舎または入居者が決まっていない場合、申請できません。</t>
        </r>
      </text>
    </comment>
    <comment ref="P8" authorId="1" shapeId="0" xr:uid="{4FFD5248-0EB1-4A6B-AF0B-06C4A7434AAD}">
      <text>
        <r>
          <rPr>
            <b/>
            <sz val="9"/>
            <color indexed="81"/>
            <rFont val="MS P ゴシック"/>
            <family val="3"/>
            <charset val="128"/>
          </rPr>
          <t>関数あり</t>
        </r>
      </text>
    </comment>
    <comment ref="N16" authorId="1" shapeId="0" xr:uid="{B03C8196-D0EA-4DC1-B705-BDF8E5FCB059}">
      <text>
        <r>
          <rPr>
            <sz val="11"/>
            <color indexed="81"/>
            <rFont val="MS P ゴシック"/>
            <family val="3"/>
            <charset val="128"/>
          </rPr>
          <t>礼金・更新料の支払額＆助成期間を入力しても月々に反映されない場合は、財団までご連絡ください。</t>
        </r>
      </text>
    </comment>
    <comment ref="O22" authorId="0" shapeId="0" xr:uid="{40EE597B-98E8-4A7D-9646-04913168719B}">
      <text>
        <r>
          <rPr>
            <sz val="11"/>
            <color indexed="81"/>
            <rFont val="ＭＳ Ｐゴシック"/>
            <family val="3"/>
            <charset val="128"/>
          </rPr>
          <t>黄色の網掛け部分は直接入力不可です。</t>
        </r>
      </text>
    </comment>
    <comment ref="A36" authorId="0" shapeId="0" xr:uid="{B6B74F69-D003-4122-81FA-29D5E7D66BE0}">
      <text>
        <r>
          <rPr>
            <b/>
            <sz val="10"/>
            <color indexed="81"/>
            <rFont val="ＭＳ Ｐゴシック"/>
            <family val="3"/>
            <charset val="128"/>
          </rPr>
          <t>支払年月日欄には、依頼日ではなく、</t>
        </r>
        <r>
          <rPr>
            <b/>
            <u/>
            <sz val="10"/>
            <color indexed="81"/>
            <rFont val="ＭＳ Ｐゴシック"/>
            <family val="3"/>
            <charset val="128"/>
          </rPr>
          <t>実支払日</t>
        </r>
        <r>
          <rPr>
            <b/>
            <sz val="10"/>
            <color indexed="81"/>
            <rFont val="ＭＳ Ｐゴシック"/>
            <family val="3"/>
            <charset val="128"/>
          </rPr>
          <t>を入力してください。</t>
        </r>
        <r>
          <rPr>
            <b/>
            <u/>
            <sz val="9"/>
            <color indexed="81"/>
            <rFont val="ＭＳ Ｐゴシック"/>
            <family val="3"/>
            <charset val="128"/>
          </rPr>
          <t xml:space="preserve">
</t>
        </r>
        <r>
          <rPr>
            <sz val="9"/>
            <color indexed="81"/>
            <rFont val="ＭＳ Ｐゴシック"/>
            <family val="3"/>
            <charset val="128"/>
          </rPr>
          <t>西暦（年/月/日）で入力してください→和暦に変換されます（例：2025/6/25）
令和表記にならない場合は、和暦で入力してください。（例：R7.6.25)</t>
        </r>
      </text>
    </comment>
    <comment ref="G36" authorId="1" shapeId="0" xr:uid="{DC87E483-EAD0-463F-AC24-CAE8B26C276C}">
      <text>
        <r>
          <rPr>
            <b/>
            <sz val="11"/>
            <color indexed="81"/>
            <rFont val="MS P ゴシック"/>
            <family val="3"/>
            <charset val="128"/>
          </rPr>
          <t>経費支払書の振込金額を入力してください。</t>
        </r>
      </text>
    </comment>
    <comment ref="G40" authorId="1" shapeId="0" xr:uid="{9F5FF061-7191-49FA-A150-E481D85130BD}">
      <text>
        <r>
          <rPr>
            <b/>
            <sz val="11"/>
            <color indexed="81"/>
            <rFont val="MS P ゴシック"/>
            <family val="3"/>
            <charset val="128"/>
          </rPr>
          <t>経費支払書の振込金額を入力してください。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sinzai085</author>
    <author>sinzai203</author>
  </authors>
  <commentList>
    <comment ref="O3" authorId="0" shapeId="0" xr:uid="{73EB9C45-4EEB-440D-B071-1085BFCD8698}">
      <text>
        <r>
          <rPr>
            <b/>
            <sz val="10"/>
            <color indexed="81"/>
            <rFont val="ＭＳ Ｐゴシック"/>
            <family val="3"/>
            <charset val="128"/>
          </rPr>
          <t>転居等による変更がある場合は、枝番〔-1、-2等〕を入力してください。</t>
        </r>
      </text>
    </comment>
    <comment ref="I4" authorId="1" shapeId="0" xr:uid="{70451379-B548-4D1F-AF8F-10BB090B808C}">
      <text>
        <r>
          <rPr>
            <sz val="9"/>
            <color indexed="81"/>
            <rFont val="MS P ゴシック"/>
            <family val="3"/>
            <charset val="128"/>
          </rPr>
          <t>ドロップダウンリストあり</t>
        </r>
      </text>
    </comment>
    <comment ref="J6" authorId="1" shapeId="0" xr:uid="{FFEB8CC1-4930-43A7-A0D5-D5F8ED616C83}">
      <text>
        <r>
          <rPr>
            <b/>
            <sz val="12"/>
            <color indexed="81"/>
            <rFont val="ＭＳ Ｐゴシック"/>
            <family val="3"/>
            <charset val="128"/>
          </rPr>
          <t>事業計画時に「宿舎・入居者未定」の場合は、福祉避難所別（様式1-2）で未定期間に応じた助成対象額を記入していただき、本様式は作成不要。</t>
        </r>
        <r>
          <rPr>
            <b/>
            <sz val="12"/>
            <color indexed="10"/>
            <rFont val="ＭＳ Ｐゴシック"/>
            <family val="3"/>
            <charset val="128"/>
          </rPr>
          <t xml:space="preserve">
</t>
        </r>
        <r>
          <rPr>
            <b/>
            <sz val="11"/>
            <color indexed="10"/>
            <rFont val="ＭＳ Ｐゴシック"/>
            <family val="3"/>
            <charset val="128"/>
          </rPr>
          <t>なお、交付申請時には、宿舎または入居者が決まっていない場合、申請できません。</t>
        </r>
      </text>
    </comment>
    <comment ref="P8" authorId="1" shapeId="0" xr:uid="{44113F86-27BF-4865-9FB6-A237247996FC}">
      <text>
        <r>
          <rPr>
            <b/>
            <sz val="9"/>
            <color indexed="81"/>
            <rFont val="MS P ゴシック"/>
            <family val="3"/>
            <charset val="128"/>
          </rPr>
          <t>関数あり</t>
        </r>
      </text>
    </comment>
    <comment ref="N16" authorId="1" shapeId="0" xr:uid="{9FA53702-529F-479D-84A0-CBB4EC577A01}">
      <text>
        <r>
          <rPr>
            <sz val="11"/>
            <color indexed="81"/>
            <rFont val="MS P ゴシック"/>
            <family val="3"/>
            <charset val="128"/>
          </rPr>
          <t>礼金・更新料の支払額＆助成期間を入力しても月々に反映されない場合は、財団までご連絡ください。</t>
        </r>
      </text>
    </comment>
    <comment ref="O23" authorId="0" shapeId="0" xr:uid="{459839E1-C152-40BC-985B-1680618DD878}">
      <text>
        <r>
          <rPr>
            <sz val="11"/>
            <color indexed="81"/>
            <rFont val="ＭＳ Ｐゴシック"/>
            <family val="3"/>
            <charset val="128"/>
          </rPr>
          <t>黄色の網掛け部分は直接入力不可です。</t>
        </r>
      </text>
    </comment>
    <comment ref="A37" authorId="0" shapeId="0" xr:uid="{C58F5AA6-5234-4609-9446-323B050B8054}">
      <text>
        <r>
          <rPr>
            <b/>
            <sz val="10"/>
            <color indexed="81"/>
            <rFont val="ＭＳ Ｐゴシック"/>
            <family val="3"/>
            <charset val="128"/>
          </rPr>
          <t>支払年月日欄には、依頼日ではなく、</t>
        </r>
        <r>
          <rPr>
            <b/>
            <u/>
            <sz val="10"/>
            <color indexed="81"/>
            <rFont val="ＭＳ Ｐゴシック"/>
            <family val="3"/>
            <charset val="128"/>
          </rPr>
          <t>実支払日</t>
        </r>
        <r>
          <rPr>
            <b/>
            <sz val="10"/>
            <color indexed="81"/>
            <rFont val="ＭＳ Ｐゴシック"/>
            <family val="3"/>
            <charset val="128"/>
          </rPr>
          <t xml:space="preserve">を入力してください。
</t>
        </r>
        <r>
          <rPr>
            <sz val="9"/>
            <color indexed="81"/>
            <rFont val="ＭＳ Ｐゴシック"/>
            <family val="3"/>
            <charset val="128"/>
          </rPr>
          <t>西暦（年/月/日）で入力してください→和暦に変換されます（例：2025/6/25）
令和標記にならない場合は、和暦で入力してください。（例：R7.6.25)</t>
        </r>
      </text>
    </comment>
    <comment ref="G37" authorId="1" shapeId="0" xr:uid="{8382DC3F-095E-4828-BF1E-B045E58C8ECF}">
      <text>
        <r>
          <rPr>
            <b/>
            <sz val="11"/>
            <color indexed="81"/>
            <rFont val="MS P ゴシック"/>
            <family val="3"/>
            <charset val="128"/>
          </rPr>
          <t>経費支払書の振込金額を入力してください。</t>
        </r>
      </text>
    </comment>
    <comment ref="G41" authorId="1" shapeId="0" xr:uid="{CAD4DBF8-6EF5-4E09-92D6-C7535FE58F59}">
      <text>
        <r>
          <rPr>
            <b/>
            <sz val="11"/>
            <color indexed="81"/>
            <rFont val="MS P ゴシック"/>
            <family val="3"/>
            <charset val="128"/>
          </rPr>
          <t>経費支払書の振込金額を入力してください。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3ABDD9B6-44F7-44D6-8832-E90D6A974DB8}">
      <text>
        <r>
          <rPr>
            <b/>
            <sz val="9"/>
            <color indexed="81"/>
            <rFont val="MS P ゴシック"/>
            <family val="3"/>
            <charset val="128"/>
          </rPr>
          <t>関数あり</t>
        </r>
      </text>
    </comment>
    <comment ref="P36" authorId="0" shapeId="0" xr:uid="{2589B779-5ED4-4433-A671-98E8E5F48F63}">
      <text>
        <r>
          <rPr>
            <b/>
            <sz val="9"/>
            <color indexed="81"/>
            <rFont val="MS P ゴシック"/>
            <family val="3"/>
            <charset val="128"/>
          </rPr>
          <t>関数あり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AA9EC141-19E7-4088-A8DF-8FD1A7A408E7}">
      <text>
        <r>
          <rPr>
            <b/>
            <sz val="9"/>
            <color indexed="81"/>
            <rFont val="MS P ゴシック"/>
            <family val="3"/>
            <charset val="128"/>
          </rPr>
          <t>関数あり</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9" authorId="0" shapeId="0" xr:uid="{B343A39A-5267-48AC-B1B8-BB5DC7079AC8}">
      <text>
        <r>
          <rPr>
            <b/>
            <sz val="9"/>
            <color indexed="81"/>
            <rFont val="MS P ゴシック"/>
            <family val="3"/>
            <charset val="128"/>
          </rPr>
          <t>関数あり</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A8" authorId="0" shapeId="0" xr:uid="{312D71A5-A5C0-492F-89E5-B9E89070363A}">
      <text>
        <r>
          <rPr>
            <sz val="9"/>
            <color indexed="81"/>
            <rFont val="MS P ゴシック"/>
            <family val="3"/>
            <charset val="128"/>
          </rPr>
          <t>ドロップダウンリストより選択してください。</t>
        </r>
      </text>
    </comment>
    <comment ref="A14" authorId="0" shapeId="0" xr:uid="{325DE56D-5769-43F6-9A4F-BF5480BC2391}">
      <text>
        <r>
          <rPr>
            <sz val="9"/>
            <color indexed="81"/>
            <rFont val="MS P ゴシック"/>
            <family val="3"/>
            <charset val="128"/>
          </rPr>
          <t>西暦で2025/4/15のようにｽﾗｯｼｭ(/)を使用して記入してください。</t>
        </r>
      </text>
    </comment>
  </commentList>
</comments>
</file>

<file path=xl/sharedStrings.xml><?xml version="1.0" encoding="utf-8"?>
<sst xmlns="http://schemas.openxmlformats.org/spreadsheetml/2006/main" count="558" uniqueCount="185">
  <si>
    <t>公益財団法人東京都福祉保健財団 理事長 殿</t>
    <rPh sb="0" eb="6">
      <t>コウザイ</t>
    </rPh>
    <rPh sb="6" eb="15">
      <t>トウキョウトフクシホケンザイダン</t>
    </rPh>
    <rPh sb="16" eb="19">
      <t>リジチョウ</t>
    </rPh>
    <rPh sb="20" eb="21">
      <t>ドノ</t>
    </rPh>
    <phoneticPr fontId="2"/>
  </si>
  <si>
    <t>宿舎番号</t>
    <rPh sb="0" eb="2">
      <t>シュクシャ</t>
    </rPh>
    <rPh sb="2" eb="4">
      <t>バンゴウ</t>
    </rPh>
    <phoneticPr fontId="2"/>
  </si>
  <si>
    <t>枝番号</t>
    <rPh sb="0" eb="1">
      <t>エダ</t>
    </rPh>
    <rPh sb="1" eb="2">
      <t>バン</t>
    </rPh>
    <rPh sb="2" eb="3">
      <t>ゴウ</t>
    </rPh>
    <phoneticPr fontId="2"/>
  </si>
  <si>
    <t>令和７年度 東京都障害福祉サービス等職員宿舎借り上げ支援事業　　</t>
    <rPh sb="6" eb="9">
      <t>トウキョウト</t>
    </rPh>
    <rPh sb="9" eb="11">
      <t>ショウガイ</t>
    </rPh>
    <rPh sb="11" eb="13">
      <t>フクシ</t>
    </rPh>
    <rPh sb="17" eb="18">
      <t>トウ</t>
    </rPh>
    <rPh sb="18" eb="20">
      <t>ショクイン</t>
    </rPh>
    <rPh sb="20" eb="22">
      <t>シュクシャ</t>
    </rPh>
    <rPh sb="22" eb="23">
      <t>カ</t>
    </rPh>
    <rPh sb="24" eb="25">
      <t>ア</t>
    </rPh>
    <rPh sb="26" eb="28">
      <t>シエン</t>
    </rPh>
    <rPh sb="28" eb="30">
      <t>ジギョウ</t>
    </rPh>
    <phoneticPr fontId="2"/>
  </si>
  <si>
    <t>福祉避難所名</t>
    <rPh sb="0" eb="6">
      <t>フクシヒナンジョメイ</t>
    </rPh>
    <phoneticPr fontId="2"/>
  </si>
  <si>
    <t>福祉避難所から
宿舎までの距離</t>
    <rPh sb="0" eb="2">
      <t>フクシ</t>
    </rPh>
    <rPh sb="2" eb="5">
      <t>ヒナンジョ</t>
    </rPh>
    <rPh sb="8" eb="10">
      <t>シュクシャ</t>
    </rPh>
    <rPh sb="13" eb="15">
      <t>キョリ</t>
    </rPh>
    <phoneticPr fontId="2"/>
  </si>
  <si>
    <t>　ｋｍ</t>
    <phoneticPr fontId="2"/>
  </si>
  <si>
    <t>入居者氏名</t>
    <rPh sb="0" eb="3">
      <t>ニュウキョシャ</t>
    </rPh>
    <rPh sb="3" eb="5">
      <t>シメイ</t>
    </rPh>
    <phoneticPr fontId="2"/>
  </si>
  <si>
    <t>＊同一宿舎に対象者が複数居住している場合は、下欄
  または備考欄に氏名と助成期間を記入してください。</t>
    <rPh sb="1" eb="3">
      <t>ドウイツ</t>
    </rPh>
    <rPh sb="3" eb="5">
      <t>シュクシャ</t>
    </rPh>
    <rPh sb="6" eb="9">
      <t>タイショウシャ</t>
    </rPh>
    <rPh sb="10" eb="12">
      <t>フクスウ</t>
    </rPh>
    <rPh sb="12" eb="14">
      <t>キョジュウ</t>
    </rPh>
    <rPh sb="18" eb="20">
      <t>バアイ</t>
    </rPh>
    <rPh sb="22" eb="24">
      <t>カラン</t>
    </rPh>
    <rPh sb="30" eb="32">
      <t>ビコウ</t>
    </rPh>
    <rPh sb="32" eb="33">
      <t>ラン</t>
    </rPh>
    <rPh sb="34" eb="36">
      <t>シメイ</t>
    </rPh>
    <rPh sb="37" eb="39">
      <t>ジョセイ</t>
    </rPh>
    <rPh sb="39" eb="41">
      <t>キカン</t>
    </rPh>
    <rPh sb="42" eb="44">
      <t>キニュウ</t>
    </rPh>
    <phoneticPr fontId="2"/>
  </si>
  <si>
    <t>助成期間</t>
    <rPh sb="0" eb="2">
      <t>ジョセイ</t>
    </rPh>
    <rPh sb="2" eb="4">
      <t>キカン</t>
    </rPh>
    <phoneticPr fontId="2"/>
  </si>
  <si>
    <t>開始日</t>
    <rPh sb="0" eb="3">
      <t>カイシビ</t>
    </rPh>
    <phoneticPr fontId="2"/>
  </si>
  <si>
    <t>令和　年　月　日</t>
    <rPh sb="0" eb="2">
      <t>レイワ</t>
    </rPh>
    <rPh sb="3" eb="4">
      <t>ネン</t>
    </rPh>
    <rPh sb="5" eb="6">
      <t>ガツ</t>
    </rPh>
    <rPh sb="7" eb="8">
      <t>ニチ</t>
    </rPh>
    <phoneticPr fontId="2"/>
  </si>
  <si>
    <t>終了日</t>
    <rPh sb="0" eb="3">
      <t>シュウリョウビ</t>
    </rPh>
    <phoneticPr fontId="2"/>
  </si>
  <si>
    <t>1  助成対象額</t>
    <rPh sb="3" eb="5">
      <t>ジョセイ</t>
    </rPh>
    <rPh sb="5" eb="7">
      <t>タイショウ</t>
    </rPh>
    <rPh sb="7" eb="8">
      <t>ガク</t>
    </rPh>
    <phoneticPr fontId="2"/>
  </si>
  <si>
    <t>金</t>
    <rPh sb="0" eb="1">
      <t>キン</t>
    </rPh>
    <phoneticPr fontId="2"/>
  </si>
  <si>
    <t>円</t>
    <rPh sb="0" eb="1">
      <t>エン</t>
    </rPh>
    <phoneticPr fontId="2"/>
  </si>
  <si>
    <t>2  内訳</t>
    <rPh sb="3" eb="5">
      <t>ウチワケ</t>
    </rPh>
    <phoneticPr fontId="2"/>
  </si>
  <si>
    <t>種別</t>
    <rPh sb="0" eb="2">
      <t>シュベツ</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</si>
  <si>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</si>
  <si>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</si>
  <si>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</si>
  <si>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</si>
  <si>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2" eb="3">
      <t>ブン</t>
    </rPh>
    <phoneticPr fontId="2"/>
  </si>
  <si>
    <t>9月分</t>
    <rPh sb="2" eb="3">
      <t>ブン</t>
    </rPh>
    <phoneticPr fontId="2"/>
  </si>
  <si>
    <t>10月分</t>
    <rPh sb="3" eb="4">
      <t>ブン</t>
    </rPh>
    <phoneticPr fontId="2"/>
  </si>
  <si>
    <t>11月分</t>
    <rPh sb="3" eb="4">
      <t>ブン</t>
    </rPh>
    <phoneticPr fontId="2"/>
  </si>
  <si>
    <t>12月分</t>
    <rPh sb="3" eb="4">
      <t>ブン</t>
    </rPh>
    <phoneticPr fontId="2"/>
  </si>
  <si>
    <t>1月分</t>
    <rPh sb="1" eb="2">
      <t>ガツ</t>
    </rPh>
    <rPh sb="2" eb="3">
      <t>ブン</t>
    </rPh>
    <phoneticPr fontId="2"/>
  </si>
  <si>
    <t>2月分</t>
    <rPh sb="2" eb="3">
      <t>ブン</t>
    </rPh>
    <phoneticPr fontId="2"/>
  </si>
  <si>
    <t>3月分</t>
    <rPh sb="2" eb="3">
      <t>ブン</t>
    </rPh>
    <phoneticPr fontId="2"/>
  </si>
  <si>
    <t>合計  （円）</t>
    <rPh sb="0" eb="2">
      <t>ゴウケイ</t>
    </rPh>
    <rPh sb="5" eb="6">
      <t>エン</t>
    </rPh>
    <phoneticPr fontId="2"/>
  </si>
  <si>
    <t>賃借料</t>
    <rPh sb="0" eb="1">
      <t>チン</t>
    </rPh>
    <rPh sb="1" eb="2">
      <t>シャク</t>
    </rPh>
    <rPh sb="2" eb="3">
      <t>リョウ</t>
    </rPh>
    <phoneticPr fontId="2"/>
  </si>
  <si>
    <t>共益費（管理費）</t>
    <rPh sb="0" eb="3">
      <t>キョウエキヒ</t>
    </rPh>
    <rPh sb="4" eb="7">
      <t>カンリヒ</t>
    </rPh>
    <phoneticPr fontId="2"/>
  </si>
  <si>
    <t>礼金または更新料</t>
    <rPh sb="0" eb="2">
      <t>レイキン</t>
    </rPh>
    <rPh sb="5" eb="8">
      <t>コウシンリョウ</t>
    </rPh>
    <phoneticPr fontId="2"/>
  </si>
  <si>
    <t>支払額
（円）</t>
    <rPh sb="0" eb="1">
      <t>シ</t>
    </rPh>
    <rPh sb="1" eb="2">
      <t>バライ</t>
    </rPh>
    <rPh sb="2" eb="3">
      <t>ガク</t>
    </rPh>
    <rPh sb="5" eb="6">
      <t>エン</t>
    </rPh>
    <phoneticPr fontId="2"/>
  </si>
  <si>
    <t>－</t>
    <phoneticPr fontId="2"/>
  </si>
  <si>
    <t>助成対象額   ｄ×7/8
 （1,000円未満切捨）</t>
    <rPh sb="0" eb="2">
      <t>ジョセイ</t>
    </rPh>
    <rPh sb="2" eb="4">
      <t>タイショウ</t>
    </rPh>
    <rPh sb="4" eb="5">
      <t>ガク</t>
    </rPh>
    <rPh sb="21" eb="22">
      <t>エン</t>
    </rPh>
    <rPh sb="22" eb="24">
      <t>ミマン</t>
    </rPh>
    <rPh sb="24" eb="26">
      <t>キリス</t>
    </rPh>
    <phoneticPr fontId="2"/>
  </si>
  <si>
    <t>備考</t>
    <rPh sb="0" eb="2">
      <t>ビコウ</t>
    </rPh>
    <phoneticPr fontId="2"/>
  </si>
  <si>
    <t>※ この申請書は、宿舎一戸につき一枚作成してください。なお、宿舎・入居者に変更があった場合には、別葉（宿舎別）を作成してください。</t>
    <phoneticPr fontId="2"/>
  </si>
  <si>
    <t>〔障害・福祉避難所〕令和7年度</t>
    <rPh sb="1" eb="3">
      <t>ショウガイ</t>
    </rPh>
    <phoneticPr fontId="2"/>
  </si>
  <si>
    <t>ア・別紙1</t>
    <phoneticPr fontId="2"/>
  </si>
  <si>
    <t>経費払込照合表</t>
    <rPh sb="0" eb="2">
      <t>ケイヒ</t>
    </rPh>
    <rPh sb="2" eb="4">
      <t>ハライコミ</t>
    </rPh>
    <rPh sb="4" eb="6">
      <t>ショウゴウ</t>
    </rPh>
    <rPh sb="6" eb="7">
      <t>ヒョウ</t>
    </rPh>
    <phoneticPr fontId="2"/>
  </si>
  <si>
    <t>福 祉 避 難 所 名 ：</t>
    <phoneticPr fontId="2"/>
  </si>
  <si>
    <t>経費の払込先</t>
    <rPh sb="0" eb="2">
      <t>ケイヒ</t>
    </rPh>
    <rPh sb="3" eb="5">
      <t>ハライコミ</t>
    </rPh>
    <rPh sb="5" eb="6">
      <t>サキ</t>
    </rPh>
    <phoneticPr fontId="2"/>
  </si>
  <si>
    <t>礼金／更新料</t>
    <rPh sb="0" eb="2">
      <t>レイキン</t>
    </rPh>
    <rPh sb="3" eb="6">
      <t>コウシンリョウ</t>
    </rPh>
    <phoneticPr fontId="2"/>
  </si>
  <si>
    <t>賃料 ・ 共益費（管理費）</t>
    <rPh sb="0" eb="2">
      <t>チンリョウ</t>
    </rPh>
    <rPh sb="5" eb="8">
      <t>キョウエキヒ</t>
    </rPh>
    <rPh sb="9" eb="12">
      <t>カンリヒ</t>
    </rPh>
    <phoneticPr fontId="2"/>
  </si>
  <si>
    <t>１．内訳〔礼金または更新料〕</t>
    <rPh sb="2" eb="4">
      <t>ウチワケ</t>
    </rPh>
    <rPh sb="5" eb="7">
      <t>レイキン</t>
    </rPh>
    <rPh sb="10" eb="13">
      <t>コウシンリョウ</t>
    </rPh>
    <phoneticPr fontId="2"/>
  </si>
  <si>
    <t>支払
年月日</t>
    <rPh sb="0" eb="2">
      <t>シハライ</t>
    </rPh>
    <phoneticPr fontId="2"/>
  </si>
  <si>
    <t>宿舎別様式上の記載額【A】</t>
    <rPh sb="0" eb="3">
      <t>シュクシャベツ</t>
    </rPh>
    <rPh sb="3" eb="6">
      <t>ヨウシキジョウ</t>
    </rPh>
    <rPh sb="7" eb="9">
      <t>キサイ</t>
    </rPh>
    <rPh sb="9" eb="10">
      <t>ガク</t>
    </rPh>
    <phoneticPr fontId="2"/>
  </si>
  <si>
    <t>助成対象外
経費
【B-A】</t>
    <rPh sb="0" eb="2">
      <t>ジョセイ</t>
    </rPh>
    <rPh sb="2" eb="4">
      <t>タイショウ</t>
    </rPh>
    <rPh sb="4" eb="5">
      <t>ガイ</t>
    </rPh>
    <rPh sb="6" eb="8">
      <t>ケイヒ</t>
    </rPh>
    <phoneticPr fontId="2"/>
  </si>
  <si>
    <t>支払額
合計
【B】</t>
    <rPh sb="0" eb="2">
      <t>シハライ</t>
    </rPh>
    <rPh sb="2" eb="3">
      <t>ガク</t>
    </rPh>
    <rPh sb="4" eb="6">
      <t>ゴウケイ</t>
    </rPh>
    <phoneticPr fontId="2"/>
  </si>
  <si>
    <t>備考
（助成対象外経費の内訳等）</t>
    <rPh sb="0" eb="2">
      <t>ビコウ</t>
    </rPh>
    <rPh sb="4" eb="6">
      <t>ジョセイ</t>
    </rPh>
    <rPh sb="6" eb="8">
      <t>タイショウ</t>
    </rPh>
    <rPh sb="8" eb="9">
      <t>ガイ</t>
    </rPh>
    <rPh sb="9" eb="11">
      <t>ケイヒ</t>
    </rPh>
    <rPh sb="12" eb="14">
      <t>ウチワケ</t>
    </rPh>
    <rPh sb="14" eb="15">
      <t>トウ</t>
    </rPh>
    <phoneticPr fontId="2"/>
  </si>
  <si>
    <t>礼　金  ／ 更新料</t>
    <rPh sb="0" eb="1">
      <t>レイ</t>
    </rPh>
    <rPh sb="2" eb="3">
      <t>キン</t>
    </rPh>
    <rPh sb="7" eb="10">
      <t>コウシンリョウ</t>
    </rPh>
    <phoneticPr fontId="2"/>
  </si>
  <si>
    <t>２．内訳〔賃料及び共益費〕</t>
    <rPh sb="2" eb="4">
      <t>ウチワケ</t>
    </rPh>
    <rPh sb="5" eb="7">
      <t>チンリョウ</t>
    </rPh>
    <rPh sb="7" eb="8">
      <t>オヨ</t>
    </rPh>
    <rPh sb="9" eb="12">
      <t>キョウエキヒ</t>
    </rPh>
    <phoneticPr fontId="2"/>
  </si>
  <si>
    <t>対象月</t>
    <rPh sb="0" eb="2">
      <t>タイショウ</t>
    </rPh>
    <phoneticPr fontId="2"/>
  </si>
  <si>
    <t>宿舎別様式上の記載額</t>
    <rPh sb="0" eb="3">
      <t>シュクシャベツ</t>
    </rPh>
    <rPh sb="3" eb="6">
      <t>ヨウシキジョウ</t>
    </rPh>
    <rPh sb="7" eb="9">
      <t>キサイ</t>
    </rPh>
    <rPh sb="9" eb="10">
      <t>ガク</t>
    </rPh>
    <phoneticPr fontId="2"/>
  </si>
  <si>
    <t>計
【A】</t>
    <rPh sb="0" eb="1">
      <t>ケイ</t>
    </rPh>
    <phoneticPr fontId="2"/>
  </si>
  <si>
    <t>賃料</t>
    <rPh sb="0" eb="2">
      <t>チンリョウ</t>
    </rPh>
    <phoneticPr fontId="2"/>
  </si>
  <si>
    <t>共益費
（管理費）</t>
    <rPh sb="0" eb="3">
      <t>キョウエキヒ</t>
    </rPh>
    <rPh sb="5" eb="8">
      <t>カンリヒ</t>
    </rPh>
    <phoneticPr fontId="2"/>
  </si>
  <si>
    <t>※経費支払書を添付して提出してください。</t>
    <rPh sb="1" eb="3">
      <t>ケイヒ</t>
    </rPh>
    <rPh sb="3" eb="5">
      <t>シハライ</t>
    </rPh>
    <rPh sb="5" eb="6">
      <t>ショ</t>
    </rPh>
    <rPh sb="7" eb="9">
      <t>テンプ</t>
    </rPh>
    <rPh sb="11" eb="13">
      <t>テイシュツ</t>
    </rPh>
    <phoneticPr fontId="2"/>
  </si>
  <si>
    <t>【注意事項】　①</t>
    <rPh sb="1" eb="5">
      <t>チュウイジコウ</t>
    </rPh>
    <phoneticPr fontId="2"/>
  </si>
  <si>
    <t>各申請時点における、支払い済の経費を入力してください。
（事業計画時：～6月末、交付申請時：～10月末、実績報告時：本年度の対象経費全て）</t>
    <rPh sb="0" eb="5">
      <t>カクシンセイジテン</t>
    </rPh>
    <rPh sb="10" eb="12">
      <t>シハラ</t>
    </rPh>
    <rPh sb="13" eb="14">
      <t>スミ</t>
    </rPh>
    <rPh sb="15" eb="17">
      <t>ケイヒ</t>
    </rPh>
    <rPh sb="18" eb="20">
      <t>ニュウリョク</t>
    </rPh>
    <rPh sb="29" eb="31">
      <t>ジギョウ</t>
    </rPh>
    <rPh sb="31" eb="33">
      <t>ケイカク</t>
    </rPh>
    <rPh sb="33" eb="34">
      <t>ジ</t>
    </rPh>
    <rPh sb="37" eb="39">
      <t>ガツマツ</t>
    </rPh>
    <rPh sb="40" eb="42">
      <t>コウフ</t>
    </rPh>
    <rPh sb="42" eb="45">
      <t>シンセイジ</t>
    </rPh>
    <rPh sb="49" eb="50">
      <t>ガツ</t>
    </rPh>
    <rPh sb="52" eb="54">
      <t>ジッセキ</t>
    </rPh>
    <rPh sb="54" eb="56">
      <t>ホウコク</t>
    </rPh>
    <rPh sb="56" eb="57">
      <t>ジ</t>
    </rPh>
    <rPh sb="58" eb="59">
      <t>ホン</t>
    </rPh>
    <rPh sb="59" eb="61">
      <t>ネンド</t>
    </rPh>
    <rPh sb="62" eb="64">
      <t>タイショウ</t>
    </rPh>
    <rPh sb="64" eb="66">
      <t>ケイヒ</t>
    </rPh>
    <rPh sb="66" eb="67">
      <t>スベ</t>
    </rPh>
    <phoneticPr fontId="2"/>
  </si>
  <si>
    <t>②</t>
    <phoneticPr fontId="2"/>
  </si>
  <si>
    <t>年度の途中で賃料の払込先や支払方法を変更した場合は、変更したことが分かる書類（振込先変更に係る通知文や口座振替依頼書等）を経費支払書と共に提出してください。</t>
    <rPh sb="0" eb="2">
      <t>ネンド</t>
    </rPh>
    <rPh sb="3" eb="5">
      <t>トチュウ</t>
    </rPh>
    <rPh sb="6" eb="8">
      <t>チンリョウ</t>
    </rPh>
    <rPh sb="9" eb="12">
      <t>ハライコミサキ</t>
    </rPh>
    <rPh sb="13" eb="17">
      <t>シハライホウホウ</t>
    </rPh>
    <rPh sb="18" eb="20">
      <t>ヘンコウ</t>
    </rPh>
    <rPh sb="22" eb="24">
      <t>バアイ</t>
    </rPh>
    <rPh sb="26" eb="28">
      <t>ヘンコウ</t>
    </rPh>
    <rPh sb="33" eb="34">
      <t>ワ</t>
    </rPh>
    <rPh sb="36" eb="38">
      <t>ショルイ</t>
    </rPh>
    <rPh sb="39" eb="42">
      <t>フリコミサキ</t>
    </rPh>
    <rPh sb="42" eb="44">
      <t>ヘンコウ</t>
    </rPh>
    <rPh sb="45" eb="46">
      <t>カカ</t>
    </rPh>
    <rPh sb="47" eb="50">
      <t>ツウチブン</t>
    </rPh>
    <rPh sb="51" eb="57">
      <t>コウザフリカエイライ</t>
    </rPh>
    <rPh sb="57" eb="58">
      <t>ショ</t>
    </rPh>
    <rPh sb="58" eb="59">
      <t>ナド</t>
    </rPh>
    <rPh sb="61" eb="66">
      <t>ケイヒシハライショ</t>
    </rPh>
    <rPh sb="67" eb="68">
      <t>トモ</t>
    </rPh>
    <rPh sb="69" eb="71">
      <t>テイシュツ</t>
    </rPh>
    <phoneticPr fontId="2"/>
  </si>
  <si>
    <t>福祉避難所協定の締結日</t>
    <rPh sb="0" eb="5">
      <t>フクシヒナンジョ</t>
    </rPh>
    <rPh sb="5" eb="7">
      <t>キョウテイ</t>
    </rPh>
    <rPh sb="8" eb="11">
      <t>テイケツビ</t>
    </rPh>
    <phoneticPr fontId="2"/>
  </si>
  <si>
    <t>助成率</t>
    <rPh sb="0" eb="3">
      <t>ジョセイリツ</t>
    </rPh>
    <phoneticPr fontId="24"/>
  </si>
  <si>
    <t>助成期間開始日の確認にご活用ください。</t>
    <rPh sb="0" eb="2">
      <t>ジョセイ</t>
    </rPh>
    <rPh sb="2" eb="4">
      <t>キカン</t>
    </rPh>
    <rPh sb="4" eb="6">
      <t>カイシ</t>
    </rPh>
    <rPh sb="6" eb="7">
      <t>ビ</t>
    </rPh>
    <rPh sb="8" eb="10">
      <t>カクニン</t>
    </rPh>
    <rPh sb="12" eb="14">
      <t>カツヨウ</t>
    </rPh>
    <phoneticPr fontId="2"/>
  </si>
  <si>
    <t>を埋めてください。</t>
    <rPh sb="1" eb="2">
      <t>ウ</t>
    </rPh>
    <phoneticPr fontId="2"/>
  </si>
  <si>
    <t>●助成期間開始日確認シート</t>
    <rPh sb="1" eb="3">
      <t>ジョセイ</t>
    </rPh>
    <rPh sb="3" eb="5">
      <t>キカン</t>
    </rPh>
    <rPh sb="5" eb="8">
      <t>カイシビ</t>
    </rPh>
    <rPh sb="8" eb="10">
      <t>カクニン</t>
    </rPh>
    <phoneticPr fontId="26"/>
  </si>
  <si>
    <t>日付の入力は西暦で2025/4/15のように、
年月日の区切りにはスラッシュ（/）を使用してください。</t>
    <rPh sb="6" eb="8">
      <t>セイレキ</t>
    </rPh>
    <phoneticPr fontId="2"/>
  </si>
  <si>
    <t>①宿舎の新規または継続を確認します。</t>
    <rPh sb="1" eb="3">
      <t>シュクシャ</t>
    </rPh>
    <rPh sb="4" eb="6">
      <t>シンキ</t>
    </rPh>
    <rPh sb="9" eb="11">
      <t>ケイゾク</t>
    </rPh>
    <rPh sb="12" eb="14">
      <t>カクニン</t>
    </rPh>
    <phoneticPr fontId="26"/>
  </si>
  <si>
    <t>→　新規</t>
    <rPh sb="2" eb="4">
      <t>シンキ</t>
    </rPh>
    <phoneticPr fontId="2"/>
  </si>
  <si>
    <t>をドロップダウンリストから選択してください。</t>
    <rPh sb="13" eb="15">
      <t>センタク</t>
    </rPh>
    <phoneticPr fontId="2"/>
  </si>
  <si>
    <t>→　継続</t>
    <rPh sb="2" eb="4">
      <t>ケイゾク</t>
    </rPh>
    <phoneticPr fontId="2"/>
  </si>
  <si>
    <t>②採用日（入職日）を入力してください。</t>
    <rPh sb="1" eb="3">
      <t>サイヨウ</t>
    </rPh>
    <rPh sb="3" eb="4">
      <t>ビ</t>
    </rPh>
    <rPh sb="5" eb="7">
      <t>ニュウショク</t>
    </rPh>
    <rPh sb="7" eb="8">
      <t>ビ</t>
    </rPh>
    <rPh sb="10" eb="12">
      <t>ニュウリョク</t>
    </rPh>
    <phoneticPr fontId="26"/>
  </si>
  <si>
    <t>③賃貸借契約書の契約期間開始日を入力してください。</t>
    <rPh sb="1" eb="4">
      <t>チンタイシャク</t>
    </rPh>
    <rPh sb="4" eb="7">
      <t>ケイヤクショ</t>
    </rPh>
    <rPh sb="8" eb="10">
      <t>ケイヤク</t>
    </rPh>
    <rPh sb="10" eb="12">
      <t>キカン</t>
    </rPh>
    <rPh sb="12" eb="15">
      <t>カイシビ</t>
    </rPh>
    <rPh sb="16" eb="18">
      <t>ニュウリョク</t>
    </rPh>
    <phoneticPr fontId="2"/>
  </si>
  <si>
    <t>(名義変更の場合は、法人契約の始期)</t>
    <rPh sb="1" eb="3">
      <t>メイギ</t>
    </rPh>
    <rPh sb="3" eb="5">
      <t>ヘンコウ</t>
    </rPh>
    <rPh sb="6" eb="8">
      <t>バアイ</t>
    </rPh>
    <rPh sb="10" eb="12">
      <t>ホウジン</t>
    </rPh>
    <rPh sb="12" eb="14">
      <t>ケイヤク</t>
    </rPh>
    <rPh sb="15" eb="17">
      <t>シキ</t>
    </rPh>
    <phoneticPr fontId="2"/>
  </si>
  <si>
    <t>④住民票の住定日（転入日、転居日）を入力してください。</t>
    <rPh sb="1" eb="4">
      <t>ジュウミンヒョウ</t>
    </rPh>
    <rPh sb="5" eb="6">
      <t>ジュウ</t>
    </rPh>
    <rPh sb="6" eb="7">
      <t>テイ</t>
    </rPh>
    <rPh sb="7" eb="8">
      <t>ビ</t>
    </rPh>
    <rPh sb="9" eb="11">
      <t>テンニュウ</t>
    </rPh>
    <rPh sb="11" eb="12">
      <t>ビ</t>
    </rPh>
    <rPh sb="13" eb="15">
      <t>テンキョ</t>
    </rPh>
    <rPh sb="15" eb="16">
      <t>ビ</t>
    </rPh>
    <rPh sb="18" eb="20">
      <t>ニュウリョク</t>
    </rPh>
    <phoneticPr fontId="26"/>
  </si>
  <si>
    <t>⑤福祉避難所の協定締結日を入力してください。</t>
    <rPh sb="1" eb="6">
      <t>フクシヒナンジョ</t>
    </rPh>
    <rPh sb="7" eb="12">
      <t>キョウテイテイケツビ</t>
    </rPh>
    <rPh sb="13" eb="15">
      <t>ニュウリョク</t>
    </rPh>
    <phoneticPr fontId="2"/>
  </si>
  <si>
    <t>※届出日ではありません。</t>
    <rPh sb="1" eb="3">
      <t>トドケデ</t>
    </rPh>
    <rPh sb="3" eb="4">
      <t>ビ</t>
    </rPh>
    <phoneticPr fontId="2"/>
  </si>
  <si>
    <t>（前年度以前に締結している場合は、2025/4/1としてください）</t>
    <rPh sb="1" eb="4">
      <t>ゼンネンド</t>
    </rPh>
    <rPh sb="4" eb="6">
      <t>イゼン</t>
    </rPh>
    <rPh sb="7" eb="9">
      <t>テイケツ</t>
    </rPh>
    <rPh sb="13" eb="15">
      <t>バアイ</t>
    </rPh>
    <phoneticPr fontId="2"/>
  </si>
  <si>
    <t>様式転記内容</t>
    <rPh sb="0" eb="2">
      <t>ヨウシキ</t>
    </rPh>
    <rPh sb="2" eb="4">
      <t>テンキ</t>
    </rPh>
    <rPh sb="4" eb="6">
      <t>ナイヨウ</t>
    </rPh>
    <phoneticPr fontId="2"/>
  </si>
  <si>
    <t>助成期間開始日</t>
    <rPh sb="0" eb="2">
      <t>ジョセイ</t>
    </rPh>
    <rPh sb="2" eb="4">
      <t>キカン</t>
    </rPh>
    <rPh sb="4" eb="7">
      <t>カイシビ</t>
    </rPh>
    <phoneticPr fontId="2"/>
  </si>
  <si>
    <t>下記のいずれかに該当し、月の途中で助成終了（開始）となる場合は対象月の日割り額を算出してください。</t>
    <rPh sb="0" eb="2">
      <t>カキ</t>
    </rPh>
    <rPh sb="8" eb="10">
      <t>ガイトウ</t>
    </rPh>
    <rPh sb="12" eb="13">
      <t>ツキ</t>
    </rPh>
    <rPh sb="14" eb="16">
      <t>トチュウ</t>
    </rPh>
    <rPh sb="17" eb="19">
      <t>ジョセイ</t>
    </rPh>
    <rPh sb="19" eb="21">
      <t>シュウリョウ</t>
    </rPh>
    <rPh sb="22" eb="24">
      <t>カイシ</t>
    </rPh>
    <rPh sb="28" eb="30">
      <t>バアイ</t>
    </rPh>
    <rPh sb="31" eb="34">
      <t>タイショウツキ</t>
    </rPh>
    <rPh sb="35" eb="37">
      <t>ヒワ</t>
    </rPh>
    <rPh sb="38" eb="39">
      <t>ガク</t>
    </rPh>
    <rPh sb="40" eb="42">
      <t>サンシュツ</t>
    </rPh>
    <phoneticPr fontId="2"/>
  </si>
  <si>
    <t>　　・転居や退去により助成終了となる場合の助成終了月</t>
    <rPh sb="3" eb="5">
      <t>テンキョ</t>
    </rPh>
    <rPh sb="6" eb="8">
      <t>タイキョ</t>
    </rPh>
    <rPh sb="11" eb="13">
      <t>ジョセイ</t>
    </rPh>
    <rPh sb="13" eb="15">
      <t>シュウリョウ</t>
    </rPh>
    <rPh sb="18" eb="20">
      <t>バアイ</t>
    </rPh>
    <rPh sb="21" eb="26">
      <t>ジョセイシュウリョウツキ</t>
    </rPh>
    <phoneticPr fontId="2"/>
  </si>
  <si>
    <t>　　・枝番号（-2以降）がある宿舎番号の助成開始月</t>
    <rPh sb="3" eb="6">
      <t>エダバンゴウ</t>
    </rPh>
    <rPh sb="9" eb="11">
      <t>イコウ</t>
    </rPh>
    <rPh sb="15" eb="17">
      <t>シュクシャ</t>
    </rPh>
    <rPh sb="17" eb="19">
      <t>バンゴウ</t>
    </rPh>
    <rPh sb="20" eb="25">
      <t>ジョセイカイシツキ</t>
    </rPh>
    <phoneticPr fontId="2"/>
  </si>
  <si>
    <t>●日割り計算シート</t>
    <rPh sb="4" eb="6">
      <t>ケイサン</t>
    </rPh>
    <phoneticPr fontId="26"/>
  </si>
  <si>
    <t>を入力してください</t>
    <rPh sb="1" eb="3">
      <t>ニュウリョク</t>
    </rPh>
    <phoneticPr fontId="26"/>
  </si>
  <si>
    <t>①日割り計算をする月の期間を入力してください。</t>
    <rPh sb="1" eb="3">
      <t>ヒワ</t>
    </rPh>
    <rPh sb="4" eb="6">
      <t>ケイサン</t>
    </rPh>
    <rPh sb="9" eb="10">
      <t>ツキ</t>
    </rPh>
    <rPh sb="11" eb="13">
      <t>キカン</t>
    </rPh>
    <rPh sb="14" eb="16">
      <t>ニュウリョク</t>
    </rPh>
    <phoneticPr fontId="26"/>
  </si>
  <si>
    <t>期間</t>
    <rPh sb="0" eb="2">
      <t>キカン</t>
    </rPh>
    <phoneticPr fontId="26"/>
  </si>
  <si>
    <t>月</t>
    <rPh sb="0" eb="1">
      <t>ガツ</t>
    </rPh>
    <phoneticPr fontId="26"/>
  </si>
  <si>
    <t>日</t>
    <rPh sb="0" eb="1">
      <t>ニチ</t>
    </rPh>
    <phoneticPr fontId="26"/>
  </si>
  <si>
    <t>～</t>
    <phoneticPr fontId="26"/>
  </si>
  <si>
    <t>居住日数</t>
    <rPh sb="0" eb="2">
      <t>キョジュウ</t>
    </rPh>
    <rPh sb="2" eb="4">
      <t>ニッスウ</t>
    </rPh>
    <phoneticPr fontId="26"/>
  </si>
  <si>
    <t>②1ヶ月の賃料と共益費を入力してください。</t>
    <rPh sb="3" eb="4">
      <t>ゲツ</t>
    </rPh>
    <rPh sb="5" eb="7">
      <t>チンリョウ</t>
    </rPh>
    <rPh sb="8" eb="11">
      <t>キョウエキヒ</t>
    </rPh>
    <rPh sb="12" eb="14">
      <t>ニュウリョク</t>
    </rPh>
    <phoneticPr fontId="26"/>
  </si>
  <si>
    <t>賃料</t>
    <rPh sb="0" eb="2">
      <t>チンリョウ</t>
    </rPh>
    <phoneticPr fontId="26"/>
  </si>
  <si>
    <t>共益費</t>
    <rPh sb="0" eb="3">
      <t>キョウエキヒ</t>
    </rPh>
    <phoneticPr fontId="26"/>
  </si>
  <si>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26"/>
  </si>
  <si>
    <t>日割額</t>
    <rPh sb="0" eb="2">
      <t>ヒワリ</t>
    </rPh>
    <rPh sb="2" eb="3">
      <t>ガク</t>
    </rPh>
    <phoneticPr fontId="26"/>
  </si>
  <si>
    <r>
      <t>実支払額</t>
    </r>
    <r>
      <rPr>
        <sz val="10"/>
        <color theme="1"/>
        <rFont val="游ゴシック"/>
        <family val="3"/>
        <charset val="128"/>
        <scheme val="minor"/>
      </rPr>
      <t>（不明な場合は空欄）</t>
    </r>
    <rPh sb="0" eb="1">
      <t>ジツ</t>
    </rPh>
    <rPh sb="1" eb="3">
      <t>シハライ</t>
    </rPh>
    <rPh sb="3" eb="4">
      <t>ガク</t>
    </rPh>
    <rPh sb="5" eb="7">
      <t>フメイ</t>
    </rPh>
    <rPh sb="8" eb="10">
      <t>バアイ</t>
    </rPh>
    <rPh sb="11" eb="13">
      <t>クウラン</t>
    </rPh>
    <phoneticPr fontId="26"/>
  </si>
  <si>
    <t>様式転記内容</t>
    <phoneticPr fontId="26"/>
  </si>
  <si>
    <t xml:space="preserve"> 比較して少ない金額</t>
    <rPh sb="1" eb="3">
      <t>ヒカク</t>
    </rPh>
    <rPh sb="5" eb="6">
      <t>スク</t>
    </rPh>
    <rPh sb="8" eb="10">
      <t>キンガク</t>
    </rPh>
    <phoneticPr fontId="26"/>
  </si>
  <si>
    <t>事業計画書（宿舎別）</t>
  </si>
  <si>
    <r>
      <t xml:space="preserve">宿舎住所
</t>
    </r>
    <r>
      <rPr>
        <sz val="9"/>
        <color theme="1"/>
        <rFont val="ＭＳ Ｐゴシック"/>
        <family val="3"/>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2"/>
  </si>
  <si>
    <r>
      <t>合計</t>
    </r>
    <r>
      <rPr>
        <b/>
        <sz val="10"/>
        <color theme="1"/>
        <rFont val="ＭＳ Ｐゴシック"/>
        <family val="3"/>
        <charset val="128"/>
      </rPr>
      <t xml:space="preserve"> [a]</t>
    </r>
    <rPh sb="0" eb="2">
      <t>ゴウケイ</t>
    </rPh>
    <phoneticPr fontId="2"/>
  </si>
  <si>
    <r>
      <t>入居者負担額</t>
    </r>
    <r>
      <rPr>
        <b/>
        <sz val="10"/>
        <color theme="1"/>
        <rFont val="ＭＳ Ｐゴシック"/>
        <family val="3"/>
        <charset val="128"/>
      </rPr>
      <t xml:space="preserve"> [b]</t>
    </r>
    <rPh sb="0" eb="3">
      <t>ニュウキョシャ</t>
    </rPh>
    <rPh sb="3" eb="5">
      <t>フタン</t>
    </rPh>
    <rPh sb="5" eb="6">
      <t>ガク</t>
    </rPh>
    <phoneticPr fontId="2"/>
  </si>
  <si>
    <r>
      <t>法人負担額</t>
    </r>
    <r>
      <rPr>
        <b/>
        <sz val="10"/>
        <color theme="1"/>
        <rFont val="ＭＳ Ｐゴシック"/>
        <family val="3"/>
        <charset val="128"/>
      </rPr>
      <t xml:space="preserve"> [c]</t>
    </r>
    <r>
      <rPr>
        <sz val="10"/>
        <color theme="1"/>
        <rFont val="ＭＳ Ｐゴシック"/>
        <family val="3"/>
        <charset val="128"/>
      </rPr>
      <t xml:space="preserve">
 （a-b）</t>
    </r>
    <rPh sb="0" eb="2">
      <t>ホウジン</t>
    </rPh>
    <rPh sb="2" eb="4">
      <t>フタン</t>
    </rPh>
    <rPh sb="4" eb="5">
      <t>ガク</t>
    </rPh>
    <phoneticPr fontId="2"/>
  </si>
  <si>
    <r>
      <t>選定額</t>
    </r>
    <r>
      <rPr>
        <b/>
        <sz val="10"/>
        <color theme="1"/>
        <rFont val="ＭＳ Ｐゴシック"/>
        <family val="3"/>
        <charset val="128"/>
      </rPr>
      <t xml:space="preserve"> [d]</t>
    </r>
    <r>
      <rPr>
        <sz val="10"/>
        <color theme="1"/>
        <rFont val="ＭＳ Ｐゴシック"/>
        <family val="3"/>
        <charset val="128"/>
      </rPr>
      <t xml:space="preserve">
（cと基準額82,000円とを
比較し少ない額）</t>
    </r>
    <rPh sb="0" eb="2">
      <t>センテイ</t>
    </rPh>
    <rPh sb="2" eb="3">
      <t>ガク</t>
    </rPh>
    <rPh sb="11" eb="13">
      <t>キジュン</t>
    </rPh>
    <rPh sb="13" eb="14">
      <t>ガク</t>
    </rPh>
    <rPh sb="20" eb="21">
      <t>エン</t>
    </rPh>
    <rPh sb="24" eb="26">
      <t>ヒカク</t>
    </rPh>
    <rPh sb="27" eb="28">
      <t>スク</t>
    </rPh>
    <rPh sb="30" eb="31">
      <t>ガク</t>
    </rPh>
    <phoneticPr fontId="2"/>
  </si>
  <si>
    <t>令和7年度東京都障害福祉サービス等職員宿舎借り上げ支援事業の経費につき、支払い状況は以下のとおりです。</t>
    <rPh sb="0" eb="2">
      <t>レイワ</t>
    </rPh>
    <rPh sb="3" eb="5">
      <t>ネンド</t>
    </rPh>
    <rPh sb="5" eb="8">
      <t>トウキョウト</t>
    </rPh>
    <rPh sb="8" eb="10">
      <t>ショウガイ</t>
    </rPh>
    <rPh sb="10" eb="12">
      <t>フクシ</t>
    </rPh>
    <rPh sb="16" eb="17">
      <t>トウ</t>
    </rPh>
    <rPh sb="17" eb="19">
      <t>ショクイン</t>
    </rPh>
    <rPh sb="19" eb="27">
      <t>シカ</t>
    </rPh>
    <rPh sb="27" eb="29">
      <t>ジギョウ</t>
    </rPh>
    <rPh sb="30" eb="32">
      <t>ケイヒ</t>
    </rPh>
    <rPh sb="36" eb="38">
      <t>シハラ</t>
    </rPh>
    <rPh sb="39" eb="41">
      <t>ジョウキョウ</t>
    </rPh>
    <rPh sb="42" eb="44">
      <t>イカ</t>
    </rPh>
    <phoneticPr fontId="2"/>
  </si>
  <si>
    <r>
      <t>〔障害・福祉避難所〕令和</t>
    </r>
    <r>
      <rPr>
        <sz val="11"/>
        <color theme="1"/>
        <rFont val="游ゴシック"/>
        <family val="3"/>
        <charset val="128"/>
        <scheme val="minor"/>
      </rPr>
      <t>7</t>
    </r>
    <r>
      <rPr>
        <sz val="11"/>
        <color theme="1"/>
        <rFont val="游ゴシック"/>
        <family val="2"/>
        <charset val="128"/>
        <scheme val="minor"/>
      </rPr>
      <t>年度</t>
    </r>
    <rPh sb="1" eb="3">
      <t>ショウガイ</t>
    </rPh>
    <phoneticPr fontId="2"/>
  </si>
  <si>
    <r>
      <t>〔障害・福祉避難所〕令和</t>
    </r>
    <r>
      <rPr>
        <sz val="11"/>
        <color theme="1"/>
        <rFont val="游ゴシック"/>
        <family val="3"/>
        <charset val="128"/>
        <scheme val="minor"/>
      </rPr>
      <t>7</t>
    </r>
    <r>
      <rPr>
        <sz val="11"/>
        <color theme="1"/>
        <rFont val="游ゴシック"/>
        <family val="2"/>
        <charset val="128"/>
        <scheme val="minor"/>
      </rPr>
      <t>年度</t>
    </r>
    <rPh sb="1" eb="3">
      <t>ショウガイ</t>
    </rPh>
    <rPh sb="10" eb="12">
      <t>レイワ</t>
    </rPh>
    <phoneticPr fontId="2"/>
  </si>
  <si>
    <t>・令和6年4月1日以降に助成実績のある入居者</t>
    <rPh sb="1" eb="3">
      <t>レイワ</t>
    </rPh>
    <rPh sb="4" eb="5">
      <t>ネン</t>
    </rPh>
    <rPh sb="6" eb="7">
      <t>ツキ</t>
    </rPh>
    <rPh sb="8" eb="9">
      <t>ニチ</t>
    </rPh>
    <rPh sb="9" eb="11">
      <t>イコウ</t>
    </rPh>
    <rPh sb="12" eb="16">
      <t>ジョセイジッセキ</t>
    </rPh>
    <rPh sb="19" eb="22">
      <t>ニュウキョシャ</t>
    </rPh>
    <phoneticPr fontId="2"/>
  </si>
  <si>
    <t>・上記以外</t>
    <rPh sb="1" eb="5">
      <t>ジョウキイガイ</t>
    </rPh>
    <phoneticPr fontId="2"/>
  </si>
  <si>
    <t>障害者支援施設とうきょう園</t>
    <phoneticPr fontId="2"/>
  </si>
  <si>
    <r>
      <t xml:space="preserve">宿舎住所
</t>
    </r>
    <r>
      <rPr>
        <sz val="9"/>
        <rFont val="ＭＳ Ｐゴシック"/>
        <family val="3"/>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2"/>
  </si>
  <si>
    <t>東京都中野区東中野○-◇-△ いろはレジデンス102号室</t>
    <phoneticPr fontId="2"/>
  </si>
  <si>
    <t>公益 太郎</t>
    <phoneticPr fontId="2"/>
  </si>
  <si>
    <r>
      <t>合計</t>
    </r>
    <r>
      <rPr>
        <b/>
        <sz val="10"/>
        <rFont val="ＭＳ Ｐゴシック"/>
        <family val="3"/>
        <charset val="128"/>
      </rPr>
      <t xml:space="preserve"> [a]</t>
    </r>
    <rPh sb="0" eb="2">
      <t>ゴウケイ</t>
    </rPh>
    <phoneticPr fontId="2"/>
  </si>
  <si>
    <r>
      <t>入居者負担額</t>
    </r>
    <r>
      <rPr>
        <b/>
        <sz val="10"/>
        <rFont val="ＭＳ Ｐゴシック"/>
        <family val="3"/>
        <charset val="128"/>
      </rPr>
      <t xml:space="preserve"> [b]</t>
    </r>
    <rPh sb="0" eb="3">
      <t>ニュウキョシャ</t>
    </rPh>
    <rPh sb="3" eb="5">
      <t>フタン</t>
    </rPh>
    <rPh sb="5" eb="6">
      <t>ガク</t>
    </rPh>
    <phoneticPr fontId="2"/>
  </si>
  <si>
    <r>
      <t>法人負担額</t>
    </r>
    <r>
      <rPr>
        <b/>
        <sz val="10"/>
        <rFont val="ＭＳ Ｐゴシック"/>
        <family val="3"/>
        <charset val="128"/>
      </rPr>
      <t xml:space="preserve"> [c]</t>
    </r>
    <r>
      <rPr>
        <sz val="10"/>
        <rFont val="ＭＳ Ｐゴシック"/>
        <family val="3"/>
        <charset val="128"/>
      </rPr>
      <t xml:space="preserve">
 （a-b）</t>
    </r>
    <rPh sb="0" eb="2">
      <t>ホウジン</t>
    </rPh>
    <rPh sb="2" eb="4">
      <t>フタン</t>
    </rPh>
    <rPh sb="4" eb="5">
      <t>ガク</t>
    </rPh>
    <phoneticPr fontId="2"/>
  </si>
  <si>
    <r>
      <t>選定額</t>
    </r>
    <r>
      <rPr>
        <b/>
        <sz val="10"/>
        <rFont val="ＭＳ Ｐゴシック"/>
        <family val="3"/>
        <charset val="128"/>
      </rPr>
      <t xml:space="preserve"> [d]</t>
    </r>
    <r>
      <rPr>
        <sz val="10"/>
        <rFont val="ＭＳ Ｐゴシック"/>
        <family val="3"/>
        <charset val="128"/>
      </rPr>
      <t xml:space="preserve">
（cと基準額82,000円とを
比較し少ない額）</t>
    </r>
    <rPh sb="0" eb="2">
      <t>センテイ</t>
    </rPh>
    <rPh sb="2" eb="3">
      <t>ガク</t>
    </rPh>
    <rPh sb="11" eb="13">
      <t>キジュン</t>
    </rPh>
    <rPh sb="13" eb="14">
      <t>ガク</t>
    </rPh>
    <rPh sb="20" eb="21">
      <t>エン</t>
    </rPh>
    <rPh sb="24" eb="26">
      <t>ヒカク</t>
    </rPh>
    <rPh sb="27" eb="28">
      <t>スク</t>
    </rPh>
    <rPh sb="30" eb="31">
      <t>ガク</t>
    </rPh>
    <phoneticPr fontId="2"/>
  </si>
  <si>
    <t>東京都中野区中野□ー▽ー〇</t>
    <phoneticPr fontId="2"/>
  </si>
  <si>
    <t>東　京子　他１名</t>
    <phoneticPr fontId="2"/>
  </si>
  <si>
    <t>千田　葉子
（助成期間）
開始日：令和7年４月１日
終了日：令和8年３月３１日</t>
    <phoneticPr fontId="2"/>
  </si>
  <si>
    <t>ア・様式1-4</t>
  </si>
  <si>
    <t>障害者支援施設めじろ園</t>
    <phoneticPr fontId="2"/>
  </si>
  <si>
    <t>東京都新宿区百人町△ー〇</t>
    <phoneticPr fontId="2"/>
  </si>
  <si>
    <t>百田　和人</t>
    <phoneticPr fontId="2"/>
  </si>
  <si>
    <t>障害者支援施設上大崎園</t>
    <rPh sb="7" eb="10">
      <t>カミオオサキ</t>
    </rPh>
    <rPh sb="10" eb="11">
      <t>エン</t>
    </rPh>
    <phoneticPr fontId="2"/>
  </si>
  <si>
    <t>未定</t>
    <rPh sb="0" eb="2">
      <t>ミテイ</t>
    </rPh>
    <phoneticPr fontId="2"/>
  </si>
  <si>
    <t>　宿舎別に記入する様式については、年度途中に入居者が変更する場合や、
複数人で同居する場合等により記入方法が異なります。
　代表的な事例毎に記入例を作成しておりますので、事業計画時・交付申請時・実績報告時の時点を問わず、該当するものをご参照ください。</t>
    <rPh sb="1" eb="3">
      <t>シュクシャ</t>
    </rPh>
    <rPh sb="3" eb="4">
      <t>ベツ</t>
    </rPh>
    <rPh sb="5" eb="7">
      <t>キニュウ</t>
    </rPh>
    <rPh sb="9" eb="11">
      <t>ヨウシキ</t>
    </rPh>
    <rPh sb="17" eb="21">
      <t>ネンドトチュウ</t>
    </rPh>
    <rPh sb="22" eb="25">
      <t>ニュウキョシャ</t>
    </rPh>
    <rPh sb="26" eb="28">
      <t>ヘンコウ</t>
    </rPh>
    <rPh sb="30" eb="32">
      <t>バアイ</t>
    </rPh>
    <rPh sb="35" eb="38">
      <t>フクスウニン</t>
    </rPh>
    <phoneticPr fontId="2"/>
  </si>
  <si>
    <t>基本的なもの  ・・・・・・・・・・・・・・・・・・・・・・・・・・・・・・・・・・・・・・・</t>
    <rPh sb="0" eb="3">
      <t>キホンテキ</t>
    </rPh>
    <phoneticPr fontId="2"/>
  </si>
  <si>
    <t>６ｐ</t>
    <phoneticPr fontId="2"/>
  </si>
  <si>
    <t>（記入例③）</t>
    <phoneticPr fontId="2"/>
  </si>
  <si>
    <t>シェアハウスの場合  ・・・・・・・・・・・・・・・・・・・・・・・・・・・・・・・・・・</t>
    <rPh sb="7" eb="9">
      <t>バアイ</t>
    </rPh>
    <phoneticPr fontId="2"/>
  </si>
  <si>
    <t>（記入例④）</t>
    <phoneticPr fontId="2"/>
  </si>
  <si>
    <t>（複数人の職員で同居している場合）</t>
    <rPh sb="1" eb="4">
      <t>フクスウニン</t>
    </rPh>
    <rPh sb="5" eb="7">
      <t>ショクイン</t>
    </rPh>
    <rPh sb="8" eb="10">
      <t>ドウキョ</t>
    </rPh>
    <rPh sb="14" eb="16">
      <t>バアイ</t>
    </rPh>
    <phoneticPr fontId="2"/>
  </si>
  <si>
    <t>転居する場合  ・・・・・・・・・・・・・・・・・・・・・・・・・・・・・・・・・・・・・・・</t>
    <rPh sb="0" eb="2">
      <t>テンキョ</t>
    </rPh>
    <rPh sb="4" eb="6">
      <t>バアイ</t>
    </rPh>
    <phoneticPr fontId="2"/>
  </si>
  <si>
    <t>７ｐ</t>
    <phoneticPr fontId="2"/>
  </si>
  <si>
    <t>（記入例⑤）</t>
    <phoneticPr fontId="2"/>
  </si>
  <si>
    <t>（助成対象の入居者を変更せず、宿舎が変わった場合）</t>
    <rPh sb="1" eb="5">
      <t>ジョセイタイショウ</t>
    </rPh>
    <rPh sb="6" eb="9">
      <t>ニュウキョシャ</t>
    </rPh>
    <rPh sb="10" eb="12">
      <t>ヘンコウ</t>
    </rPh>
    <rPh sb="15" eb="17">
      <t>シュクシャ</t>
    </rPh>
    <rPh sb="18" eb="19">
      <t>カ</t>
    </rPh>
    <rPh sb="22" eb="24">
      <t>バアイ</t>
    </rPh>
    <phoneticPr fontId="2"/>
  </si>
  <si>
    <t>日割り計算   ・・・・・・・・・・・・・・・・・・・・・・・・・・・・・・・・・・・・・・・・・</t>
    <rPh sb="0" eb="2">
      <t>ヒワ</t>
    </rPh>
    <rPh sb="3" eb="5">
      <t>ケイサン</t>
    </rPh>
    <phoneticPr fontId="2"/>
  </si>
  <si>
    <t>（月の途中で助成開始(終了)する場合の日割り計算）</t>
    <rPh sb="1" eb="2">
      <t>ツキ</t>
    </rPh>
    <rPh sb="3" eb="5">
      <t>トチュウ</t>
    </rPh>
    <rPh sb="6" eb="10">
      <t>ジョセイカイシ</t>
    </rPh>
    <rPh sb="11" eb="13">
      <t>シュウリョウ</t>
    </rPh>
    <rPh sb="16" eb="18">
      <t>バアイ</t>
    </rPh>
    <rPh sb="19" eb="21">
      <t>ヒワ</t>
    </rPh>
    <rPh sb="22" eb="24">
      <t>ケイサン</t>
    </rPh>
    <phoneticPr fontId="2"/>
  </si>
  <si>
    <t>≪入居者追加、変更について≫・・・・・・・・・・・・・・・・・・・・・・・・・・・・・・</t>
    <rPh sb="1" eb="4">
      <t>ニュウキョシャ</t>
    </rPh>
    <rPh sb="4" eb="6">
      <t>ツイカ</t>
    </rPh>
    <rPh sb="7" eb="9">
      <t>ヘンコウ</t>
    </rPh>
    <phoneticPr fontId="2"/>
  </si>
  <si>
    <t>８ｐ</t>
    <phoneticPr fontId="2"/>
  </si>
  <si>
    <t>宿舎・入居者追加、変更（事業計画時に宿舎・入居者未定）・・・</t>
    <rPh sb="0" eb="2">
      <t>シュクシャ</t>
    </rPh>
    <rPh sb="3" eb="6">
      <t>ニュウキョシャ</t>
    </rPh>
    <rPh sb="6" eb="8">
      <t>ツイカ</t>
    </rPh>
    <rPh sb="9" eb="11">
      <t>ヘンコウ</t>
    </rPh>
    <rPh sb="12" eb="17">
      <t>ジギョウケイカクジ</t>
    </rPh>
    <rPh sb="18" eb="20">
      <t>シュクシャ</t>
    </rPh>
    <rPh sb="21" eb="24">
      <t>ニュウキョシャ</t>
    </rPh>
    <rPh sb="24" eb="26">
      <t>ミテイ</t>
    </rPh>
    <phoneticPr fontId="2"/>
  </si>
  <si>
    <t>９ｐ</t>
    <phoneticPr fontId="2"/>
  </si>
  <si>
    <t>（記入例⑥）</t>
    <phoneticPr fontId="2"/>
  </si>
  <si>
    <t>※使用できる空き宿舎番号がなく、枝番号で申請する場合</t>
    <rPh sb="1" eb="3">
      <t>シヨウ</t>
    </rPh>
    <rPh sb="6" eb="7">
      <t>ア</t>
    </rPh>
    <rPh sb="8" eb="10">
      <t>シュクシャ</t>
    </rPh>
    <rPh sb="10" eb="12">
      <t>バンゴウ</t>
    </rPh>
    <rPh sb="16" eb="19">
      <t>エダバンゴウ</t>
    </rPh>
    <rPh sb="20" eb="22">
      <t>シンセイ</t>
    </rPh>
    <rPh sb="24" eb="26">
      <t>バアイ</t>
    </rPh>
    <phoneticPr fontId="2"/>
  </si>
  <si>
    <t>宿舎・入居者未定の場合  ・・・・・・・・・・・・・・・・・・・・・・・・・・・・・・</t>
    <rPh sb="0" eb="2">
      <t>シュクシャ</t>
    </rPh>
    <rPh sb="3" eb="6">
      <t>ニュウキョシャ</t>
    </rPh>
    <rPh sb="6" eb="8">
      <t>ミテイ</t>
    </rPh>
    <rPh sb="9" eb="11">
      <t>バアイ</t>
    </rPh>
    <phoneticPr fontId="2"/>
  </si>
  <si>
    <t>１０ｐ</t>
    <phoneticPr fontId="2"/>
  </si>
  <si>
    <t>（参考ａ）</t>
    <rPh sb="1" eb="3">
      <t>サンコウ</t>
    </rPh>
    <phoneticPr fontId="2"/>
  </si>
  <si>
    <t>宿舎・入居者追加、変更（交付申請時に宿舎・入居者確定）・・・</t>
    <rPh sb="0" eb="2">
      <t>シュクシャ</t>
    </rPh>
    <rPh sb="3" eb="6">
      <t>ニュウキョシャ</t>
    </rPh>
    <rPh sb="6" eb="8">
      <t>ツイカ</t>
    </rPh>
    <rPh sb="9" eb="11">
      <t>ヘンコウ</t>
    </rPh>
    <rPh sb="12" eb="14">
      <t>コウフ</t>
    </rPh>
    <rPh sb="14" eb="17">
      <t>シンセイジ</t>
    </rPh>
    <rPh sb="18" eb="20">
      <t>シュクシャ</t>
    </rPh>
    <rPh sb="21" eb="24">
      <t>ニュウキョシャ</t>
    </rPh>
    <rPh sb="24" eb="26">
      <t>カクテイ</t>
    </rPh>
    <phoneticPr fontId="2"/>
  </si>
  <si>
    <t>１６ｐ</t>
    <phoneticPr fontId="2"/>
  </si>
  <si>
    <t>（記入例⑩）</t>
    <phoneticPr fontId="2"/>
  </si>
  <si>
    <t>未定であった宿舎・入居者が確定した場合・・・・・・・・・・・・・・・・</t>
    <rPh sb="0" eb="2">
      <t>ミテイ</t>
    </rPh>
    <rPh sb="6" eb="8">
      <t>シュクシャ</t>
    </rPh>
    <rPh sb="9" eb="12">
      <t>ニュウキョシャ</t>
    </rPh>
    <rPh sb="13" eb="15">
      <t>カクテイ</t>
    </rPh>
    <rPh sb="17" eb="19">
      <t>バアイ</t>
    </rPh>
    <phoneticPr fontId="2"/>
  </si>
  <si>
    <t>１７ｐ</t>
    <phoneticPr fontId="2"/>
  </si>
  <si>
    <t>（記入例-⑪）</t>
    <phoneticPr fontId="2"/>
  </si>
  <si>
    <t>宿舎は確定しているが入居者が未定の場合・・・・・・・・・・・・・・・</t>
    <rPh sb="0" eb="2">
      <t>シュクシャ</t>
    </rPh>
    <rPh sb="3" eb="5">
      <t>カクテイ</t>
    </rPh>
    <rPh sb="10" eb="13">
      <t>ニュウキョシャ</t>
    </rPh>
    <rPh sb="14" eb="16">
      <t>ミテイ</t>
    </rPh>
    <rPh sb="17" eb="19">
      <t>バアイ</t>
    </rPh>
    <phoneticPr fontId="2"/>
  </si>
  <si>
    <t>１８ｐ</t>
    <phoneticPr fontId="2"/>
  </si>
  <si>
    <t>（記入例⑫-1）</t>
    <phoneticPr fontId="2"/>
  </si>
  <si>
    <t>※事業計画時未定の宿舎で交付申請時に宿舎のみ確定した場合</t>
    <rPh sb="1" eb="6">
      <t>ジギョウケイカクジ</t>
    </rPh>
    <rPh sb="6" eb="8">
      <t>ミテイ</t>
    </rPh>
    <rPh sb="9" eb="11">
      <t>シュクシャ</t>
    </rPh>
    <rPh sb="12" eb="17">
      <t>コウフシンセイジ</t>
    </rPh>
    <rPh sb="18" eb="20">
      <t>シュクシャ</t>
    </rPh>
    <rPh sb="22" eb="24">
      <t>カクテイ</t>
    </rPh>
    <rPh sb="26" eb="28">
      <t>バアイ</t>
    </rPh>
    <phoneticPr fontId="2"/>
  </si>
  <si>
    <t>入居者は確定しているが宿舎が未定の場合・・・・・・・・・・・・・・・</t>
    <rPh sb="0" eb="3">
      <t>ニュウキョシャ</t>
    </rPh>
    <rPh sb="4" eb="6">
      <t>カクテイ</t>
    </rPh>
    <rPh sb="11" eb="13">
      <t>シュクシャ</t>
    </rPh>
    <rPh sb="14" eb="16">
      <t>ミテイ</t>
    </rPh>
    <rPh sb="17" eb="19">
      <t>バアイ</t>
    </rPh>
    <phoneticPr fontId="2"/>
  </si>
  <si>
    <t>（記入例⑫-2）</t>
    <phoneticPr fontId="2"/>
  </si>
  <si>
    <t>※事業計画時未定の宿舎で交付申請時に入居者のみ確定した場合</t>
    <rPh sb="1" eb="6">
      <t>ジギョウケイカクジ</t>
    </rPh>
    <rPh sb="6" eb="8">
      <t>ミテイ</t>
    </rPh>
    <rPh sb="9" eb="11">
      <t>シュクシャ</t>
    </rPh>
    <rPh sb="12" eb="17">
      <t>コウフシンセイジ</t>
    </rPh>
    <rPh sb="18" eb="21">
      <t>ニュウキョシャ</t>
    </rPh>
    <rPh sb="23" eb="25">
      <t>カクテイ</t>
    </rPh>
    <rPh sb="27" eb="29">
      <t>バアイ</t>
    </rPh>
    <phoneticPr fontId="2"/>
  </si>
  <si>
    <t>入居者が実績報告時に確定した場合・・・・・・・・・・・・・・・・・・・・・</t>
    <rPh sb="0" eb="3">
      <t>ニュウキョシャ</t>
    </rPh>
    <rPh sb="4" eb="6">
      <t>ジッセキ</t>
    </rPh>
    <rPh sb="6" eb="8">
      <t>ホウコク</t>
    </rPh>
    <rPh sb="8" eb="9">
      <t>ジ</t>
    </rPh>
    <rPh sb="10" eb="12">
      <t>カクテイ</t>
    </rPh>
    <rPh sb="14" eb="16">
      <t>バアイ</t>
    </rPh>
    <phoneticPr fontId="2"/>
  </si>
  <si>
    <t>２４ｐ</t>
    <phoneticPr fontId="2"/>
  </si>
  <si>
    <t>（記入例⑯）</t>
    <phoneticPr fontId="2"/>
  </si>
  <si>
    <t>※交付申請時未定の入居者が実績報告時に確定した場合</t>
    <rPh sb="1" eb="6">
      <t>コウフシンセイジ</t>
    </rPh>
    <rPh sb="6" eb="8">
      <t>ミテイ</t>
    </rPh>
    <rPh sb="9" eb="12">
      <t>ニュウキョシャ</t>
    </rPh>
    <rPh sb="13" eb="18">
      <t>ジッセキホウコクジ</t>
    </rPh>
    <rPh sb="19" eb="21">
      <t>カクテイ</t>
    </rPh>
    <rPh sb="23" eb="25">
      <t>バアイ</t>
    </rPh>
    <phoneticPr fontId="2"/>
  </si>
  <si>
    <t>【年度途中に福祉避難所/災害時協定締結事業所となり、
協定締結前の期間について申請区分【ウ】として助成を受ける場合】</t>
    <rPh sb="12" eb="22">
      <t>サイガイジキョウテイテイケツジギョウショ</t>
    </rPh>
    <phoneticPr fontId="2"/>
  </si>
  <si>
    <t>　使用する宿舎別様式が異なります。（様式１-4、第1号-4様式、第4号-4様式）</t>
    <phoneticPr fontId="2"/>
  </si>
  <si>
    <t>　基本的な記載内容は上記１～１１と同様であるため、下記A、Bと合わせてご確認ください。</t>
    <phoneticPr fontId="2"/>
  </si>
  <si>
    <t>A  宿舎・入居者が決まっている場合 ・・・・・・・・・・・・・・・・・・・・・・・・・・・・・・・・・・・・・・・・・・・・・・・・・・・・</t>
  </si>
  <si>
    <t>２８ｐ</t>
    <phoneticPr fontId="2"/>
  </si>
  <si>
    <t>(記入例⑲-1)</t>
    <rPh sb="1" eb="4">
      <t>キニュウレイ</t>
    </rPh>
    <phoneticPr fontId="2"/>
  </si>
  <si>
    <t>B  宿舎・入居者共に未定の場合 ・・・・・・・・・・・・・・・・・・・・・・・・・・・・・・・・・・・・・・・・・・・・・・・・・・・・</t>
  </si>
  <si>
    <t>(記入例⑲-2)</t>
    <rPh sb="1" eb="4">
      <t>キニュウレイ</t>
    </rPh>
    <phoneticPr fontId="2"/>
  </si>
  <si>
    <r>
      <t>（必ず</t>
    </r>
    <r>
      <rPr>
        <b/>
        <u/>
        <sz val="11"/>
        <color theme="1"/>
        <rFont val="ＭＳ Ｐゴシック"/>
        <family val="3"/>
        <charset val="128"/>
      </rPr>
      <t>最初にこちらをご覧ください</t>
    </r>
    <r>
      <rPr>
        <b/>
        <sz val="11"/>
        <color theme="1"/>
        <rFont val="ＭＳ Ｐゴシック"/>
        <family val="3"/>
        <charset val="128"/>
      </rPr>
      <t>）　（礼金、更新料の計上についても記載しています）</t>
    </r>
    <rPh sb="1" eb="2">
      <t>カナラ</t>
    </rPh>
    <rPh sb="3" eb="5">
      <t>サイショ</t>
    </rPh>
    <rPh sb="11" eb="12">
      <t>ラン</t>
    </rPh>
    <rPh sb="26" eb="28">
      <t>ケイジョウ</t>
    </rPh>
    <rPh sb="33" eb="35">
      <t>キサイ</t>
    </rPh>
    <phoneticPr fontId="2"/>
  </si>
  <si>
    <t>令和７年度東京都障害福祉サービス等職員宿舎借り上げ支援事業の経費につき、支払い状況は以下のとおりです。</t>
    <rPh sb="0" eb="2">
      <t>レイワ</t>
    </rPh>
    <rPh sb="3" eb="5">
      <t>ネンド</t>
    </rPh>
    <rPh sb="5" eb="8">
      <t>トウキョウト</t>
    </rPh>
    <rPh sb="8" eb="10">
      <t>ショウガイ</t>
    </rPh>
    <rPh sb="10" eb="12">
      <t>フクシ</t>
    </rPh>
    <rPh sb="16" eb="17">
      <t>トウ</t>
    </rPh>
    <rPh sb="17" eb="19">
      <t>ショクイン</t>
    </rPh>
    <rPh sb="19" eb="27">
      <t>シカ</t>
    </rPh>
    <rPh sb="27" eb="29">
      <t>ジギョウ</t>
    </rPh>
    <rPh sb="30" eb="32">
      <t>ケイヒ</t>
    </rPh>
    <rPh sb="36" eb="38">
      <t>シハラ</t>
    </rPh>
    <rPh sb="39" eb="41">
      <t>ジョウキョウ</t>
    </rPh>
    <rPh sb="42" eb="44">
      <t>イカ</t>
    </rPh>
    <phoneticPr fontId="2"/>
  </si>
  <si>
    <t>○○ﾌﾄﾞｳｻﾝ(ｶ</t>
    <phoneticPr fontId="2"/>
  </si>
  <si>
    <t>○○ﾌﾄﾞｳｻﾝ(ｶ　（６月分）
ｶ)××（７月以降）</t>
    <phoneticPr fontId="2"/>
  </si>
  <si>
    <t>対象外経費内訳は請求書のとおり</t>
    <phoneticPr fontId="2"/>
  </si>
  <si>
    <t>24時間サポート：330円</t>
    <phoneticPr fontId="2"/>
  </si>
  <si>
    <t>令和６年度 東京都障害福祉サービス等職員宿舎借り上げ支援事業　　</t>
    <rPh sb="6" eb="9">
      <t>トウキョウト</t>
    </rPh>
    <rPh sb="9" eb="11">
      <t>ショウガイ</t>
    </rPh>
    <rPh sb="11" eb="13">
      <t>フクシ</t>
    </rPh>
    <rPh sb="17" eb="18">
      <t>トウ</t>
    </rPh>
    <rPh sb="18" eb="20">
      <t>ショクイン</t>
    </rPh>
    <rPh sb="20" eb="22">
      <t>シュクシャ</t>
    </rPh>
    <rPh sb="22" eb="23">
      <t>カ</t>
    </rPh>
    <rPh sb="24" eb="25">
      <t>ア</t>
    </rPh>
    <rPh sb="26" eb="28">
      <t>シエン</t>
    </rPh>
    <rPh sb="28" eb="30">
      <t>ジギョウ</t>
    </rPh>
    <phoneticPr fontId="2"/>
  </si>
  <si>
    <t>〔障害・福祉避難所〕令和6年度</t>
    <rPh sb="1" eb="3">
      <t>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</si>
</sst>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
    <numFmt numFmtId="178" formatCode="#,###"/>
    <numFmt numFmtId="179" formatCode="[$-411]ge\.m\.d;@"/>
    <numFmt numFmtId="180" formatCode="General&quot;月&quot;"/>
    <numFmt numFmtId="181" formatCode="0_);[Red]\(0\)"/>
    <numFmt numFmtId="182" formatCode="0&quot;月&quot;"/>
    <numFmt numFmtId="183" formatCode="#&quot;月分&quot;"/>
  </numFmts>
  <fonts count="7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ＭＳ Ｐゴシック"/>
      <family val="3"/>
      <charset val="128"/>
    </font>
    <font>
      <sz val="11"/>
      <color theme="1"/>
      <name val="ＭＳ Ｐゴシック"/>
      <family val="3"/>
      <charset val="128"/>
    </font>
    <font>
      <sz val="11"/>
      <color theme="1"/>
      <name val="ＭＳ Ｐ明朝"/>
      <family val="1"/>
      <charset val="128"/>
    </font>
    <font>
      <sz val="11"/>
      <color theme="1"/>
      <name val="游ゴシック"/>
      <family val="3"/>
      <charset val="128"/>
      <scheme val="minor"/>
    </font>
    <font>
      <b/>
      <sz val="16"/>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ゴシック"/>
      <family val="3"/>
      <charset val="128"/>
    </font>
    <font>
      <b/>
      <sz val="10"/>
      <color indexed="81"/>
      <name val="ＭＳ Ｐゴシック"/>
      <family val="3"/>
      <charset val="128"/>
    </font>
    <font>
      <sz val="9"/>
      <color indexed="81"/>
      <name val="MS P ゴシック"/>
      <family val="3"/>
      <charset val="128"/>
    </font>
    <font>
      <b/>
      <sz val="12"/>
      <color indexed="81"/>
      <name val="ＭＳ Ｐゴシック"/>
      <family val="3"/>
      <charset val="128"/>
    </font>
    <font>
      <b/>
      <sz val="12"/>
      <color indexed="10"/>
      <name val="ＭＳ Ｐゴシック"/>
      <family val="3"/>
      <charset val="128"/>
    </font>
    <font>
      <b/>
      <sz val="11"/>
      <color indexed="10"/>
      <name val="ＭＳ Ｐゴシック"/>
      <family val="3"/>
      <charset val="128"/>
    </font>
    <font>
      <b/>
      <sz val="9"/>
      <color indexed="81"/>
      <name val="MS P ゴシック"/>
      <family val="3"/>
      <charset val="128"/>
    </font>
    <font>
      <sz val="11"/>
      <color indexed="81"/>
      <name val="MS P ゴシック"/>
      <family val="3"/>
      <charset val="128"/>
    </font>
    <font>
      <sz val="11"/>
      <color indexed="81"/>
      <name val="ＭＳ Ｐゴシック"/>
      <family val="3"/>
      <charset val="128"/>
    </font>
    <font>
      <b/>
      <u/>
      <sz val="10"/>
      <color indexed="81"/>
      <name val="ＭＳ Ｐゴシック"/>
      <family val="3"/>
      <charset val="128"/>
    </font>
    <font>
      <b/>
      <u/>
      <sz val="9"/>
      <color indexed="81"/>
      <name val="ＭＳ Ｐゴシック"/>
      <family val="3"/>
      <charset val="128"/>
    </font>
    <font>
      <sz val="9"/>
      <color indexed="81"/>
      <name val="ＭＳ Ｐゴシック"/>
      <family val="3"/>
      <charset val="128"/>
    </font>
    <font>
      <b/>
      <sz val="11"/>
      <color indexed="81"/>
      <name val="MS P ゴシック"/>
      <family val="3"/>
      <charset val="128"/>
    </font>
    <font>
      <sz val="6"/>
      <name val="ＭＳ Ｐゴシック"/>
      <family val="2"/>
      <charset val="128"/>
    </font>
    <font>
      <b/>
      <sz val="14"/>
      <color theme="1"/>
      <name val="ＭＳ Ｐゴシック"/>
      <family val="3"/>
      <charset val="128"/>
    </font>
    <font>
      <sz val="6"/>
      <name val="游ゴシック"/>
      <family val="3"/>
      <charset val="128"/>
      <scheme val="minor"/>
    </font>
    <font>
      <sz val="9"/>
      <color theme="1"/>
      <name val="ＭＳ Ｐゴシック"/>
      <family val="3"/>
      <charset val="128"/>
    </font>
    <font>
      <b/>
      <sz val="12"/>
      <color theme="1"/>
      <name val="ＭＳ Ｐゴシック"/>
      <family val="3"/>
      <charset val="128"/>
    </font>
    <font>
      <sz val="10"/>
      <color theme="1"/>
      <name val="ＭＳ Ｐゴシック"/>
      <family val="3"/>
      <charset val="128"/>
    </font>
    <font>
      <b/>
      <sz val="11"/>
      <color theme="1"/>
      <name val="ＭＳ Ｐゴシック"/>
      <family val="3"/>
      <charset val="128"/>
    </font>
    <font>
      <b/>
      <sz val="14"/>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13"/>
      <color theme="1"/>
      <name val="ＭＳ Ｐゴシック"/>
      <family val="3"/>
      <charset val="128"/>
    </font>
    <font>
      <sz val="14"/>
      <color theme="1"/>
      <name val="ＭＳ Ｐゴシック"/>
      <family val="3"/>
      <charset val="128"/>
    </font>
    <font>
      <sz val="8"/>
      <color theme="1"/>
      <name val="ＭＳ Ｐゴシック"/>
      <family val="3"/>
      <charset val="128"/>
    </font>
    <font>
      <sz val="12"/>
      <color theme="1"/>
      <name val="ＭＳ Ｐゴシック"/>
      <family val="3"/>
      <charset val="128"/>
    </font>
    <font>
      <b/>
      <sz val="10"/>
      <color theme="1"/>
      <name val="ＭＳ Ｐゴシック"/>
      <family val="3"/>
      <charset val="128"/>
    </font>
    <font>
      <sz val="16"/>
      <color theme="1"/>
      <name val="游ゴシック"/>
      <family val="3"/>
      <charset val="128"/>
      <scheme val="minor"/>
    </font>
    <font>
      <sz val="14"/>
      <color theme="1"/>
      <name val="游ゴシック"/>
      <family val="3"/>
      <charset val="128"/>
      <scheme val="minor"/>
    </font>
    <font>
      <sz val="11"/>
      <name val="ＭＳ Ｐゴシック"/>
      <family val="3"/>
      <charset val="128"/>
    </font>
    <font>
      <sz val="13"/>
      <name val="ＭＳ Ｐゴシック"/>
      <family val="3"/>
      <charset val="128"/>
    </font>
    <font>
      <sz val="11"/>
      <name val="HG丸ｺﾞｼｯｸM-PRO"/>
      <family val="3"/>
      <charset val="128"/>
    </font>
    <font>
      <sz val="10"/>
      <name val="ＭＳ Ｐゴシック"/>
      <family val="3"/>
      <charset val="128"/>
    </font>
    <font>
      <sz val="16"/>
      <name val="ＭＳ Ｐゴシック"/>
      <family val="3"/>
      <charset val="128"/>
    </font>
    <font>
      <sz val="14"/>
      <color rgb="FF0000FF"/>
      <name val="HG丸ｺﾞｼｯｸM-PRO"/>
      <family val="3"/>
      <charset val="128"/>
    </font>
    <font>
      <sz val="14"/>
      <name val="ＭＳ Ｐゴシック"/>
      <family val="3"/>
      <charset val="128"/>
    </font>
    <font>
      <sz val="9"/>
      <name val="ＭＳ Ｐゴシック"/>
      <family val="3"/>
      <charset val="128"/>
    </font>
    <font>
      <sz val="10"/>
      <color rgb="FF0000CC"/>
      <name val="HG丸ｺﾞｼｯｸM-PRO"/>
      <family val="3"/>
      <charset val="128"/>
    </font>
    <font>
      <sz val="12"/>
      <color rgb="FF0000FF"/>
      <name val="HG丸ｺﾞｼｯｸM-PRO"/>
      <family val="3"/>
      <charset val="128"/>
    </font>
    <font>
      <sz val="8"/>
      <name val="游ゴシック"/>
      <family val="3"/>
      <charset val="128"/>
      <scheme val="minor"/>
    </font>
    <font>
      <sz val="7"/>
      <name val="游ゴシック"/>
      <family val="3"/>
      <charset val="128"/>
      <scheme val="minor"/>
    </font>
    <font>
      <sz val="11"/>
      <color rgb="FF0000FF"/>
      <name val="HG丸ｺﾞｼｯｸM-PRO"/>
      <family val="3"/>
      <charset val="128"/>
    </font>
    <font>
      <sz val="10"/>
      <name val="游ゴシック"/>
      <family val="3"/>
      <charset val="128"/>
      <scheme val="minor"/>
    </font>
    <font>
      <sz val="11"/>
      <name val="游ゴシック"/>
      <family val="2"/>
      <charset val="128"/>
      <scheme val="minor"/>
    </font>
    <font>
      <sz val="12"/>
      <name val="ＭＳ Ｐゴシック"/>
      <family val="3"/>
      <charset val="128"/>
    </font>
    <font>
      <sz val="10"/>
      <color rgb="FF0000FF"/>
      <name val="HG丸ｺﾞｼｯｸM-PRO"/>
      <family val="3"/>
      <charset val="128"/>
    </font>
    <font>
      <b/>
      <sz val="10"/>
      <name val="ＭＳ Ｐゴシック"/>
      <family val="3"/>
      <charset val="128"/>
    </font>
    <font>
      <b/>
      <sz val="11"/>
      <name val="ＭＳ Ｐゴシック"/>
      <family val="3"/>
      <charset val="128"/>
    </font>
    <font>
      <sz val="12"/>
      <color rgb="FF0000CC"/>
      <name val="HG丸ｺﾞｼｯｸM-PRO"/>
      <family val="3"/>
      <charset val="128"/>
    </font>
    <font>
      <sz val="10"/>
      <color rgb="FF0000FF"/>
      <name val="游ゴシック"/>
      <family val="3"/>
      <charset val="128"/>
      <scheme val="minor"/>
    </font>
    <font>
      <sz val="18"/>
      <color rgb="FF0000FF"/>
      <name val="HG丸ｺﾞｼｯｸM-PRO"/>
      <family val="3"/>
      <charset val="128"/>
    </font>
    <font>
      <sz val="8"/>
      <name val="ＭＳ Ｐゴシック"/>
      <family val="3"/>
      <charset val="128"/>
    </font>
    <font>
      <sz val="12"/>
      <color theme="1"/>
      <name val="HG丸ｺﾞｼｯｸM-PRO"/>
      <family val="3"/>
      <charset val="128"/>
    </font>
    <font>
      <sz val="12"/>
      <color theme="1"/>
      <name val="游ゴシック"/>
      <family val="3"/>
      <charset val="128"/>
      <scheme val="minor"/>
    </font>
    <font>
      <sz val="13"/>
      <color theme="1"/>
      <name val="游ゴシック"/>
      <family val="3"/>
      <charset val="128"/>
      <scheme val="minor"/>
    </font>
    <font>
      <b/>
      <sz val="11"/>
      <color theme="1"/>
      <name val="游ゴシック"/>
      <family val="3"/>
      <charset val="128"/>
      <scheme val="minor"/>
    </font>
    <font>
      <b/>
      <sz val="11"/>
      <color theme="1"/>
      <name val="HG丸ｺﾞｼｯｸM-PRO"/>
      <family val="3"/>
      <charset val="128"/>
    </font>
    <font>
      <sz val="11"/>
      <color theme="1"/>
      <name val="HG丸ｺﾞｼｯｸM-PRO"/>
      <family val="3"/>
      <charset val="128"/>
    </font>
    <font>
      <sz val="11"/>
      <name val="游ゴシック"/>
      <family val="3"/>
      <charset val="128"/>
      <scheme val="minor"/>
    </font>
    <font>
      <sz val="8"/>
      <color theme="1"/>
      <name val="游ゴシック"/>
      <family val="2"/>
      <charset val="128"/>
      <scheme val="minor"/>
    </font>
    <font>
      <b/>
      <u/>
      <sz val="11"/>
      <color theme="1"/>
      <name val="ＭＳ Ｐゴシック"/>
      <family val="3"/>
      <charset val="128"/>
    </font>
    <font>
      <sz val="12"/>
      <name val="ＭＳ Ｐ明朝"/>
      <family val="1"/>
      <charset val="128"/>
    </font>
    <font>
      <sz val="16"/>
      <name val="游ゴシック"/>
      <family val="3"/>
      <charset val="128"/>
      <scheme val="minor"/>
    </font>
    <font>
      <sz val="14"/>
      <name val="游ゴシック"/>
      <family val="3"/>
      <charset val="128"/>
      <scheme val="minor"/>
    </font>
    <font>
      <sz val="10"/>
      <name val="ＭＳ Ｐ明朝"/>
      <family val="1"/>
      <charset val="128"/>
    </font>
  </fonts>
  <fills count="8">
    <fill>
      <patternFill patternType="none"/>
    </fill>
    <fill>
      <patternFill patternType="gray125"/>
    </fill>
    <fill>
      <patternFill patternType="solid">
        <fgColor rgb="FFFFFFCC"/>
        <bgColor indexed="64"/>
      </patternFill>
    </fill>
    <fill>
      <patternFill patternType="solid">
        <fgColor rgb="FFFFFFDC"/>
        <bgColor indexed="64"/>
      </patternFill>
    </fill>
    <fill>
      <patternFill patternType="solid">
        <fgColor rgb="FFFFFFE1"/>
        <bgColor indexed="64"/>
      </patternFill>
    </fill>
    <fill>
      <patternFill patternType="solid">
        <fgColor rgb="FFFFCCFF"/>
        <bgColor indexed="64"/>
      </patternFill>
    </fill>
    <fill>
      <patternFill patternType="solid">
        <fgColor rgb="FFFFFF00"/>
        <bgColor indexed="64"/>
      </patternFill>
    </fill>
    <fill>
      <patternFill patternType="solid">
        <fgColor theme="4" tint="0.79998168889431442"/>
        <bgColor indexed="64"/>
      </patternFill>
    </fill>
  </fills>
  <borders count="10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medium">
        <color auto="1"/>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medium">
        <color indexed="64"/>
      </top>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cellStyleXfs>
  <cellXfs count="583">
    <xf numFmtId="0" fontId="0" fillId="0" borderId="0" xfId="0">
      <alignment vertical="center"/>
    </xf>
    <xf numFmtId="0" fontId="4" fillId="0" borderId="0" xfId="0" applyFont="1">
      <alignment vertical="center"/>
    </xf>
    <xf numFmtId="0" fontId="4" fillId="5" borderId="0" xfId="0" applyFont="1" applyFill="1">
      <alignment vertical="center"/>
    </xf>
    <xf numFmtId="0" fontId="25" fillId="0" borderId="0" xfId="3" applyFont="1">
      <alignment vertical="center"/>
    </xf>
    <xf numFmtId="0" fontId="27" fillId="0" borderId="0" xfId="0" applyFont="1" applyAlignment="1">
      <alignment vertical="center" wrapText="1"/>
    </xf>
    <xf numFmtId="0" fontId="27" fillId="0" borderId="0" xfId="0" applyFont="1">
      <alignment vertical="center"/>
    </xf>
    <xf numFmtId="0" fontId="28" fillId="0" borderId="0" xfId="3" applyFont="1">
      <alignment vertical="center"/>
    </xf>
    <xf numFmtId="0" fontId="29" fillId="0" borderId="0" xfId="0" applyFont="1" applyAlignment="1">
      <alignment horizontal="left" vertical="center"/>
    </xf>
    <xf numFmtId="0" fontId="4" fillId="0" borderId="95" xfId="0" applyFont="1" applyBorder="1">
      <alignment vertical="center"/>
    </xf>
    <xf numFmtId="0" fontId="29" fillId="0" borderId="0" xfId="0" applyFont="1">
      <alignment vertical="center"/>
    </xf>
    <xf numFmtId="0" fontId="29" fillId="0" borderId="0" xfId="0" applyFont="1" applyAlignment="1">
      <alignment horizontal="center" vertical="center"/>
    </xf>
    <xf numFmtId="0" fontId="28" fillId="0" borderId="0" xfId="0" applyFont="1">
      <alignment vertical="center"/>
    </xf>
    <xf numFmtId="14" fontId="4" fillId="0" borderId="0" xfId="0" applyNumberFormat="1" applyFont="1">
      <alignment vertical="center"/>
    </xf>
    <xf numFmtId="0" fontId="30" fillId="0" borderId="0" xfId="0" applyFont="1">
      <alignment vertical="center"/>
    </xf>
    <xf numFmtId="0" fontId="6" fillId="0" borderId="0" xfId="3">
      <alignment vertical="center"/>
    </xf>
    <xf numFmtId="0" fontId="31" fillId="0" borderId="0" xfId="3" applyFont="1">
      <alignment vertical="center"/>
    </xf>
    <xf numFmtId="0" fontId="6" fillId="5" borderId="0" xfId="3" applyFill="1">
      <alignment vertical="center"/>
    </xf>
    <xf numFmtId="0" fontId="32" fillId="0" borderId="0" xfId="3" applyFont="1">
      <alignment vertical="center"/>
    </xf>
    <xf numFmtId="0" fontId="6" fillId="0" borderId="0" xfId="3" applyAlignment="1">
      <alignment horizontal="center" vertical="center"/>
    </xf>
    <xf numFmtId="0" fontId="6" fillId="5" borderId="34" xfId="3" applyFill="1" applyBorder="1" applyAlignment="1" applyProtection="1">
      <alignment horizontal="center" vertical="center"/>
      <protection locked="0"/>
    </xf>
    <xf numFmtId="0" fontId="6" fillId="0" borderId="34" xfId="3" applyBorder="1" applyAlignment="1">
      <alignment horizontal="center" vertical="center"/>
    </xf>
    <xf numFmtId="0" fontId="6" fillId="0" borderId="43" xfId="3" applyBorder="1">
      <alignment vertical="center"/>
    </xf>
    <xf numFmtId="182" fontId="6" fillId="0" borderId="43" xfId="3" applyNumberFormat="1" applyBorder="1">
      <alignment vertical="center"/>
    </xf>
    <xf numFmtId="0" fontId="6" fillId="0" borderId="0" xfId="3" applyAlignment="1" applyProtection="1">
      <alignment horizontal="center" vertical="center"/>
      <protection locked="0"/>
    </xf>
    <xf numFmtId="0" fontId="6" fillId="0" borderId="96" xfId="3" applyBorder="1">
      <alignment vertical="center"/>
    </xf>
    <xf numFmtId="38" fontId="0" fillId="5" borderId="97" xfId="4" applyFont="1" applyFill="1" applyBorder="1" applyProtection="1">
      <alignment vertical="center"/>
      <protection locked="0"/>
    </xf>
    <xf numFmtId="38" fontId="0" fillId="0" borderId="0" xfId="4" applyFont="1">
      <alignment vertical="center"/>
    </xf>
    <xf numFmtId="0" fontId="6" fillId="0" borderId="84" xfId="3" applyBorder="1">
      <alignment vertical="center"/>
    </xf>
    <xf numFmtId="38" fontId="0" fillId="5" borderId="98" xfId="4" applyFont="1" applyFill="1" applyBorder="1" applyProtection="1">
      <alignment vertical="center"/>
      <protection locked="0"/>
    </xf>
    <xf numFmtId="0" fontId="6" fillId="0" borderId="94" xfId="3" applyBorder="1">
      <alignment vertical="center"/>
    </xf>
    <xf numFmtId="0" fontId="6" fillId="0" borderId="25" xfId="3" applyBorder="1">
      <alignment vertical="center"/>
    </xf>
    <xf numFmtId="0" fontId="6" fillId="0" borderId="13" xfId="3" applyBorder="1">
      <alignment vertical="center"/>
    </xf>
    <xf numFmtId="182" fontId="6" fillId="0" borderId="0" xfId="3" applyNumberFormat="1">
      <alignment vertical="center"/>
    </xf>
    <xf numFmtId="0" fontId="6" fillId="0" borderId="95" xfId="3" applyBorder="1">
      <alignment vertical="center"/>
    </xf>
    <xf numFmtId="183" fontId="6" fillId="0" borderId="0" xfId="3" applyNumberFormat="1" applyAlignment="1">
      <alignment horizontal="center" vertical="center"/>
    </xf>
    <xf numFmtId="0" fontId="6" fillId="0" borderId="3" xfId="3" applyBorder="1">
      <alignment vertical="center"/>
    </xf>
    <xf numFmtId="0" fontId="6" fillId="0" borderId="43" xfId="3" applyBorder="1" applyAlignment="1">
      <alignment horizontal="center" vertical="center"/>
    </xf>
    <xf numFmtId="38" fontId="0" fillId="0" borderId="43" xfId="4" applyFont="1" applyBorder="1">
      <alignment vertical="center"/>
    </xf>
    <xf numFmtId="0" fontId="6" fillId="6" borderId="96" xfId="3" applyFill="1" applyBorder="1">
      <alignment vertical="center"/>
    </xf>
    <xf numFmtId="38" fontId="0" fillId="6" borderId="97" xfId="4" applyFont="1" applyFill="1" applyBorder="1">
      <alignment vertical="center"/>
    </xf>
    <xf numFmtId="0" fontId="6" fillId="6" borderId="84" xfId="3" applyFill="1" applyBorder="1">
      <alignment vertical="center"/>
    </xf>
    <xf numFmtId="38" fontId="0" fillId="6" borderId="98" xfId="4" applyFont="1" applyFill="1" applyBorder="1">
      <alignment vertical="center"/>
    </xf>
    <xf numFmtId="0" fontId="6" fillId="0" borderId="33" xfId="3" applyBorder="1">
      <alignment vertical="center"/>
    </xf>
    <xf numFmtId="0" fontId="6" fillId="0" borderId="34" xfId="3" applyBorder="1">
      <alignment vertical="center"/>
    </xf>
    <xf numFmtId="0" fontId="6" fillId="0" borderId="32" xfId="3" applyBorder="1">
      <alignment vertical="center"/>
    </xf>
    <xf numFmtId="0" fontId="33" fillId="0" borderId="0" xfId="3" applyFont="1" applyAlignment="1">
      <alignment vertical="top"/>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34" fillId="0" borderId="0" xfId="0" applyFont="1" applyProtection="1">
      <alignment vertical="center"/>
      <protection locked="0"/>
    </xf>
    <xf numFmtId="0" fontId="34" fillId="0" borderId="0" xfId="0" applyFont="1" applyAlignment="1" applyProtection="1">
      <alignment horizontal="left" vertical="center"/>
      <protection locked="0"/>
    </xf>
    <xf numFmtId="0" fontId="29" fillId="0" borderId="0" xfId="0" applyFont="1" applyProtection="1">
      <alignment vertical="center"/>
      <protection locked="0"/>
    </xf>
    <xf numFmtId="0" fontId="29"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0" xfId="0" applyFont="1" applyProtection="1">
      <alignment vertical="center"/>
      <protection locked="0"/>
    </xf>
    <xf numFmtId="0" fontId="35" fillId="0" borderId="1"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35" fillId="0" borderId="0" xfId="0" applyFont="1" applyAlignment="1" applyProtection="1">
      <alignment horizontal="center" vertical="center"/>
      <protection locked="0"/>
    </xf>
    <xf numFmtId="0" fontId="4" fillId="0" borderId="3" xfId="0" applyFont="1" applyBorder="1" applyProtection="1">
      <alignment vertical="center"/>
      <protection locked="0"/>
    </xf>
    <xf numFmtId="0" fontId="4" fillId="0" borderId="4" xfId="0" applyFont="1" applyBorder="1" applyAlignment="1" applyProtection="1">
      <alignment horizontal="center" vertical="center"/>
      <protection locked="0"/>
    </xf>
    <xf numFmtId="0" fontId="4" fillId="0" borderId="13" xfId="0" applyFont="1" applyBorder="1" applyProtection="1">
      <alignment vertical="center"/>
      <protection locked="0"/>
    </xf>
    <xf numFmtId="0" fontId="4" fillId="0" borderId="6" xfId="0" applyFont="1" applyBorder="1" applyProtection="1">
      <alignment vertical="center"/>
      <protection locked="0"/>
    </xf>
    <xf numFmtId="176" fontId="4" fillId="0" borderId="16" xfId="0" applyNumberFormat="1" applyFont="1" applyBorder="1" applyAlignment="1" applyProtection="1">
      <alignment horizontal="left" vertical="center"/>
      <protection locked="0"/>
    </xf>
    <xf numFmtId="0" fontId="4" fillId="0" borderId="25" xfId="0" applyFont="1" applyBorder="1" applyProtection="1">
      <alignment vertical="center"/>
      <protection locked="0"/>
    </xf>
    <xf numFmtId="176" fontId="4" fillId="0" borderId="25" xfId="0" applyNumberFormat="1" applyFont="1" applyBorder="1" applyAlignment="1" applyProtection="1">
      <alignment horizontal="left" vertical="center"/>
      <protection locked="0"/>
    </xf>
    <xf numFmtId="0" fontId="29" fillId="0" borderId="27" xfId="0" applyFont="1" applyBorder="1" applyAlignment="1" applyProtection="1">
      <alignment horizontal="center" vertical="center"/>
      <protection locked="0"/>
    </xf>
    <xf numFmtId="0" fontId="0" fillId="0" borderId="0" xfId="0" applyFont="1" applyProtection="1">
      <alignment vertical="center"/>
      <protection locked="0"/>
    </xf>
    <xf numFmtId="0" fontId="29" fillId="0" borderId="32" xfId="0" applyFont="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37" fillId="0" borderId="0" xfId="0" applyFont="1" applyAlignment="1" applyProtection="1">
      <alignment horizontal="right" vertical="center"/>
      <protection locked="0"/>
    </xf>
    <xf numFmtId="0" fontId="37" fillId="0" borderId="0" xfId="0" applyFont="1" applyProtection="1">
      <alignment vertical="center"/>
      <protection locked="0"/>
    </xf>
    <xf numFmtId="0" fontId="4"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29" fillId="0" borderId="34" xfId="0" applyFont="1" applyBorder="1" applyAlignment="1" applyProtection="1">
      <alignment horizontal="left" vertical="center" wrapText="1"/>
      <protection locked="0"/>
    </xf>
    <xf numFmtId="0" fontId="29" fillId="0" borderId="39"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38" xfId="0" applyFont="1" applyBorder="1" applyAlignment="1" applyProtection="1">
      <alignment horizontal="center" vertical="center"/>
      <protection locked="0"/>
    </xf>
    <xf numFmtId="38" fontId="29" fillId="0" borderId="41" xfId="1" applyFont="1" applyFill="1" applyBorder="1" applyAlignment="1" applyProtection="1">
      <alignment horizontal="right" vertical="center"/>
      <protection locked="0"/>
    </xf>
    <xf numFmtId="38" fontId="29" fillId="0" borderId="43" xfId="1" applyFont="1" applyFill="1" applyBorder="1" applyAlignment="1" applyProtection="1">
      <alignment horizontal="right" vertical="center"/>
      <protection locked="0"/>
    </xf>
    <xf numFmtId="0" fontId="29" fillId="0" borderId="17" xfId="0" applyFont="1" applyBorder="1" applyAlignment="1" applyProtection="1">
      <alignment horizontal="center" vertical="center" wrapText="1"/>
      <protection locked="0"/>
    </xf>
    <xf numFmtId="38" fontId="29" fillId="0" borderId="1" xfId="1" applyFont="1" applyFill="1" applyBorder="1" applyAlignment="1" applyProtection="1">
      <alignment horizontal="right" vertical="center"/>
      <protection locked="0"/>
    </xf>
    <xf numFmtId="38" fontId="29" fillId="0" borderId="44" xfId="1" applyFont="1" applyFill="1" applyBorder="1" applyAlignment="1" applyProtection="1">
      <alignment horizontal="center" vertical="center"/>
      <protection locked="0"/>
    </xf>
    <xf numFmtId="38" fontId="29" fillId="0" borderId="58" xfId="1" applyFont="1" applyFill="1" applyBorder="1" applyAlignment="1" applyProtection="1">
      <alignment horizontal="center" vertical="center"/>
      <protection locked="0"/>
    </xf>
    <xf numFmtId="0" fontId="29" fillId="0" borderId="33" xfId="0" applyFont="1" applyBorder="1" applyAlignment="1" applyProtection="1">
      <alignment vertical="top"/>
      <protection locked="0"/>
    </xf>
    <xf numFmtId="0" fontId="30" fillId="0" borderId="0" xfId="0" applyFont="1" applyProtection="1">
      <alignment vertical="center"/>
      <protection locked="0"/>
    </xf>
    <xf numFmtId="0" fontId="4" fillId="0" borderId="0" xfId="0" applyFont="1" applyAlignment="1" applyProtection="1">
      <alignment horizontal="right"/>
      <protection locked="0"/>
    </xf>
    <xf numFmtId="0" fontId="5" fillId="0" borderId="0" xfId="0" applyFont="1" applyProtection="1">
      <alignment vertical="center"/>
      <protection locked="0"/>
    </xf>
    <xf numFmtId="0" fontId="6" fillId="0" borderId="0" xfId="0" applyFont="1" applyAlignment="1" applyProtection="1">
      <alignment horizontal="right" vertical="top"/>
      <protection locked="0"/>
    </xf>
    <xf numFmtId="0" fontId="5" fillId="0" borderId="0" xfId="0" applyFont="1" applyAlignment="1" applyProtection="1">
      <protection locked="0"/>
    </xf>
    <xf numFmtId="0" fontId="5" fillId="0" borderId="20" xfId="0" applyFont="1" applyBorder="1" applyAlignment="1" applyProtection="1">
      <alignment vertical="center" wrapText="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33"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9" fillId="0" borderId="0" xfId="0" applyFont="1" applyAlignment="1" applyProtection="1">
      <alignment horizontal="center" vertical="center"/>
      <protection locked="0"/>
    </xf>
    <xf numFmtId="0" fontId="40" fillId="0" borderId="0" xfId="0" applyFont="1" applyAlignment="1" applyProtection="1">
      <alignment horizontal="center" vertical="center"/>
      <protection locked="0"/>
    </xf>
    <xf numFmtId="0" fontId="8" fillId="0" borderId="0" xfId="0" applyFont="1" applyAlignment="1" applyProtection="1">
      <alignment horizontal="left" vertical="top"/>
      <protection locked="0"/>
    </xf>
    <xf numFmtId="0" fontId="9" fillId="0" borderId="34" xfId="0" applyFont="1" applyBorder="1" applyAlignment="1" applyProtection="1">
      <alignment vertical="center" wrapText="1"/>
      <protection locked="0"/>
    </xf>
    <xf numFmtId="0" fontId="9" fillId="0" borderId="66" xfId="0" applyFont="1" applyBorder="1" applyAlignment="1" applyProtection="1">
      <alignment horizontal="center" vertical="center" wrapText="1"/>
      <protection locked="0"/>
    </xf>
    <xf numFmtId="0" fontId="10" fillId="0" borderId="66" xfId="0" applyFont="1" applyBorder="1" applyAlignment="1" applyProtection="1">
      <alignment horizontal="center" vertical="center" wrapText="1"/>
      <protection locked="0"/>
    </xf>
    <xf numFmtId="0" fontId="9" fillId="0" borderId="70" xfId="0" applyFont="1" applyBorder="1" applyAlignment="1" applyProtection="1">
      <alignment horizontal="center" vertical="center" wrapText="1"/>
      <protection locked="0"/>
    </xf>
    <xf numFmtId="179" fontId="9" fillId="0" borderId="31" xfId="0" applyNumberFormat="1" applyFont="1" applyBorder="1" applyProtection="1">
      <alignment vertical="center"/>
      <protection locked="0"/>
    </xf>
    <xf numFmtId="38" fontId="5" fillId="0" borderId="36" xfId="1" applyFont="1" applyFill="1" applyBorder="1" applyProtection="1">
      <alignment vertical="center"/>
      <protection locked="0"/>
    </xf>
    <xf numFmtId="179" fontId="9" fillId="0" borderId="0" xfId="0" applyNumberFormat="1" applyFont="1" applyProtection="1">
      <alignment vertical="center"/>
      <protection locked="0"/>
    </xf>
    <xf numFmtId="0" fontId="9" fillId="0" borderId="0" xfId="0" applyFont="1" applyAlignment="1" applyProtection="1">
      <alignment horizontal="center" vertical="center" wrapText="1" shrinkToFit="1"/>
      <protection locked="0"/>
    </xf>
    <xf numFmtId="38" fontId="5" fillId="0" borderId="0" xfId="1" applyFont="1" applyFill="1" applyBorder="1" applyAlignment="1" applyProtection="1">
      <alignment horizontal="right" vertical="center"/>
      <protection locked="0"/>
    </xf>
    <xf numFmtId="0" fontId="9" fillId="0" borderId="80" xfId="0" applyFont="1" applyBorder="1" applyAlignment="1" applyProtection="1">
      <alignment horizontal="center" vertical="center" wrapText="1"/>
      <protection locked="0"/>
    </xf>
    <xf numFmtId="179" fontId="9" fillId="0" borderId="83" xfId="0" applyNumberFormat="1" applyFont="1" applyBorder="1" applyProtection="1">
      <alignment vertical="center"/>
      <protection locked="0"/>
    </xf>
    <xf numFmtId="38" fontId="5" fillId="0" borderId="64" xfId="1" applyFont="1" applyFill="1" applyBorder="1" applyProtection="1">
      <alignment vertical="center"/>
      <protection locked="0"/>
    </xf>
    <xf numFmtId="179" fontId="9" fillId="0" borderId="2" xfId="0" applyNumberFormat="1" applyFont="1" applyBorder="1" applyProtection="1">
      <alignment vertical="center"/>
      <protection locked="0"/>
    </xf>
    <xf numFmtId="179" fontId="9" fillId="0" borderId="84" xfId="0" applyNumberFormat="1" applyFont="1" applyBorder="1" applyProtection="1">
      <alignment vertical="center"/>
      <protection locked="0"/>
    </xf>
    <xf numFmtId="38" fontId="5" fillId="0" borderId="50" xfId="1" applyFont="1" applyFill="1" applyBorder="1" applyProtection="1">
      <alignment vertical="center"/>
      <protection locked="0"/>
    </xf>
    <xf numFmtId="0" fontId="11" fillId="0" borderId="0" xfId="0" applyFont="1" applyProtection="1">
      <alignment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horizontal="right" vertical="top" wrapText="1"/>
      <protection locked="0"/>
    </xf>
    <xf numFmtId="0" fontId="5" fillId="0" borderId="0" xfId="0" applyFont="1" applyAlignment="1" applyProtection="1">
      <alignment horizontal="right" vertical="top"/>
      <protection locked="0"/>
    </xf>
    <xf numFmtId="0" fontId="9" fillId="0" borderId="0" xfId="0" applyFont="1" applyAlignment="1" applyProtection="1">
      <alignment horizontal="left" vertical="top" wrapText="1"/>
      <protection locked="0"/>
    </xf>
    <xf numFmtId="0" fontId="0" fillId="0" borderId="0" xfId="0" applyFont="1" applyAlignment="1" applyProtection="1">
      <alignment horizontal="right" vertical="center"/>
      <protection locked="0"/>
    </xf>
    <xf numFmtId="38" fontId="29" fillId="2" borderId="42" xfId="1" applyFont="1" applyFill="1" applyBorder="1" applyAlignment="1" applyProtection="1">
      <alignment horizontal="right" vertical="center"/>
    </xf>
    <xf numFmtId="38" fontId="29" fillId="2" borderId="44" xfId="1" applyFont="1" applyFill="1" applyBorder="1" applyAlignment="1" applyProtection="1">
      <alignment horizontal="right" vertical="center"/>
    </xf>
    <xf numFmtId="38" fontId="29" fillId="2" borderId="51" xfId="1" applyFont="1" applyFill="1" applyBorder="1" applyAlignment="1" applyProtection="1">
      <alignment horizontal="right" vertical="center"/>
    </xf>
    <xf numFmtId="38" fontId="29" fillId="2" borderId="49" xfId="1" applyFont="1" applyFill="1" applyBorder="1" applyAlignment="1" applyProtection="1">
      <alignment horizontal="right" vertical="center"/>
    </xf>
    <xf numFmtId="38" fontId="29" fillId="2" borderId="50" xfId="1" applyFont="1" applyFill="1" applyBorder="1" applyAlignment="1" applyProtection="1">
      <alignment horizontal="right" vertical="center"/>
    </xf>
    <xf numFmtId="38" fontId="29" fillId="2" borderId="43" xfId="1" applyFont="1" applyFill="1" applyBorder="1" applyAlignment="1" applyProtection="1">
      <alignment horizontal="right" vertical="center"/>
    </xf>
    <xf numFmtId="38" fontId="29" fillId="2" borderId="52" xfId="1" applyFont="1" applyFill="1" applyBorder="1" applyAlignment="1" applyProtection="1">
      <alignment horizontal="right" vertical="center"/>
    </xf>
    <xf numFmtId="38" fontId="29" fillId="2" borderId="55" xfId="1" applyFont="1" applyFill="1" applyBorder="1" applyAlignment="1" applyProtection="1">
      <alignment horizontal="right" vertical="center"/>
    </xf>
    <xf numFmtId="38" fontId="29" fillId="2" borderId="56" xfId="1" applyFont="1" applyFill="1" applyBorder="1" applyAlignment="1" applyProtection="1">
      <alignment horizontal="right" vertical="center"/>
    </xf>
    <xf numFmtId="38" fontId="29" fillId="2" borderId="57" xfId="1" applyFont="1" applyFill="1" applyBorder="1" applyAlignment="1" applyProtection="1">
      <alignment horizontal="right" vertical="center"/>
    </xf>
    <xf numFmtId="38" fontId="29" fillId="2" borderId="61" xfId="1" applyFont="1" applyFill="1" applyBorder="1" applyAlignment="1" applyProtection="1">
      <alignment horizontal="right" vertical="center"/>
    </xf>
    <xf numFmtId="38" fontId="29" fillId="2" borderId="62" xfId="1" applyFont="1" applyFill="1" applyBorder="1" applyAlignment="1" applyProtection="1">
      <alignment horizontal="right" vertical="center"/>
    </xf>
    <xf numFmtId="38" fontId="29" fillId="2" borderId="63" xfId="1" applyFont="1" applyFill="1" applyBorder="1" applyAlignment="1" applyProtection="1">
      <alignment horizontal="right" vertical="center"/>
    </xf>
    <xf numFmtId="177" fontId="39" fillId="3" borderId="1" xfId="0" applyNumberFormat="1" applyFont="1" applyFill="1" applyBorder="1" applyAlignment="1" applyProtection="1">
      <alignment horizontal="center" vertical="center"/>
    </xf>
    <xf numFmtId="177" fontId="40" fillId="3" borderId="2" xfId="0" applyNumberFormat="1" applyFont="1" applyFill="1" applyBorder="1" applyAlignment="1" applyProtection="1">
      <alignment horizontal="center" vertical="center"/>
    </xf>
    <xf numFmtId="38" fontId="5" fillId="4" borderId="73" xfId="1" applyFont="1" applyFill="1" applyBorder="1" applyProtection="1">
      <alignment vertical="center"/>
    </xf>
    <xf numFmtId="180" fontId="5" fillId="4" borderId="47" xfId="0" applyNumberFormat="1" applyFont="1" applyFill="1" applyBorder="1" applyAlignment="1" applyProtection="1">
      <alignment horizontal="center" vertical="center" wrapText="1" shrinkToFit="1"/>
    </xf>
    <xf numFmtId="38" fontId="5" fillId="3" borderId="47" xfId="1" applyFont="1" applyFill="1" applyBorder="1" applyProtection="1">
      <alignment vertical="center"/>
    </xf>
    <xf numFmtId="38" fontId="5" fillId="4" borderId="44" xfId="1" applyFont="1" applyFill="1" applyBorder="1" applyProtection="1">
      <alignment vertical="center"/>
    </xf>
    <xf numFmtId="38" fontId="5" fillId="4" borderId="37" xfId="1" applyFont="1" applyFill="1" applyBorder="1" applyProtection="1">
      <alignment vertical="center"/>
    </xf>
    <xf numFmtId="38" fontId="5" fillId="3" borderId="43" xfId="1" applyFont="1" applyFill="1" applyBorder="1" applyProtection="1">
      <alignment vertical="center"/>
    </xf>
    <xf numFmtId="180" fontId="5" fillId="4" borderId="49" xfId="0" applyNumberFormat="1" applyFont="1" applyFill="1" applyBorder="1" applyAlignment="1" applyProtection="1">
      <alignment horizontal="center" vertical="center" wrapText="1" shrinkToFit="1"/>
    </xf>
    <xf numFmtId="38" fontId="5" fillId="3" borderId="49" xfId="1" applyFont="1" applyFill="1" applyBorder="1" applyProtection="1">
      <alignment vertical="center"/>
    </xf>
    <xf numFmtId="38" fontId="5" fillId="4" borderId="51" xfId="1" applyFont="1" applyFill="1" applyBorder="1" applyProtection="1">
      <alignment vertical="center"/>
    </xf>
    <xf numFmtId="38" fontId="5" fillId="4" borderId="85" xfId="1" applyFont="1" applyFill="1" applyBorder="1" applyProtection="1">
      <alignment vertical="center"/>
    </xf>
    <xf numFmtId="0" fontId="29" fillId="0" borderId="3" xfId="0" applyFont="1" applyBorder="1" applyAlignment="1" applyProtection="1">
      <alignment horizontal="center" vertical="center"/>
      <protection locked="0"/>
    </xf>
    <xf numFmtId="181" fontId="4" fillId="0" borderId="0" xfId="0" applyNumberFormat="1" applyFont="1" applyProtection="1">
      <alignment vertical="center"/>
      <protection locked="0"/>
    </xf>
    <xf numFmtId="38" fontId="33" fillId="0" borderId="93" xfId="1" applyFont="1" applyFill="1" applyBorder="1" applyAlignment="1" applyProtection="1">
      <alignment horizontal="center" vertical="center"/>
      <protection locked="0"/>
    </xf>
    <xf numFmtId="0" fontId="0" fillId="0" borderId="0" xfId="2" applyFont="1" applyProtection="1">
      <alignment vertical="center"/>
      <protection locked="0"/>
    </xf>
    <xf numFmtId="12" fontId="33" fillId="2" borderId="92" xfId="2" applyNumberFormat="1" applyFont="1" applyFill="1" applyBorder="1" applyAlignment="1" applyProtection="1">
      <alignment horizontal="center" vertical="center"/>
    </xf>
    <xf numFmtId="0" fontId="35" fillId="0" borderId="2" xfId="0" applyFont="1" applyBorder="1" applyAlignment="1" applyProtection="1">
      <alignment horizontal="center" vertical="center"/>
      <protection locked="0"/>
    </xf>
    <xf numFmtId="0" fontId="29" fillId="0" borderId="0" xfId="0" applyFont="1" applyAlignment="1">
      <alignment horizontal="left" vertical="center"/>
    </xf>
    <xf numFmtId="0" fontId="41" fillId="0" borderId="0" xfId="0" applyFont="1">
      <alignment vertical="center"/>
    </xf>
    <xf numFmtId="0" fontId="41" fillId="0" borderId="0" xfId="0" applyFont="1" applyAlignment="1">
      <alignment horizontal="right" vertical="center"/>
    </xf>
    <xf numFmtId="0" fontId="41" fillId="0" borderId="0" xfId="0" applyFont="1" applyAlignment="1">
      <alignment vertical="center" wrapText="1"/>
    </xf>
    <xf numFmtId="0" fontId="42" fillId="0" borderId="0" xfId="0" applyFont="1">
      <alignment vertical="center"/>
    </xf>
    <xf numFmtId="0" fontId="42" fillId="0" borderId="0" xfId="0" applyFont="1" applyAlignment="1">
      <alignment horizontal="left" vertical="center"/>
    </xf>
    <xf numFmtId="0" fontId="44" fillId="0" borderId="0" xfId="0" applyFont="1">
      <alignment vertical="center"/>
    </xf>
    <xf numFmtId="0" fontId="44" fillId="0" borderId="1" xfId="0" applyFont="1" applyBorder="1" applyAlignment="1">
      <alignment horizontal="center" vertical="center"/>
    </xf>
    <xf numFmtId="0" fontId="41" fillId="0" borderId="2" xfId="0" applyFont="1" applyBorder="1" applyAlignment="1">
      <alignment horizontal="center" vertical="center"/>
    </xf>
    <xf numFmtId="0" fontId="45" fillId="0" borderId="0" xfId="0" applyFont="1">
      <alignment vertical="center"/>
    </xf>
    <xf numFmtId="0" fontId="46" fillId="0" borderId="1" xfId="0" applyFont="1" applyBorder="1" applyAlignment="1">
      <alignment horizontal="center" vertical="center"/>
    </xf>
    <xf numFmtId="0" fontId="41" fillId="0" borderId="2" xfId="0" applyFont="1" applyBorder="1">
      <alignment vertical="center"/>
    </xf>
    <xf numFmtId="0" fontId="45" fillId="0" borderId="0" xfId="0" applyFont="1" applyAlignment="1">
      <alignment horizontal="right" vertical="center"/>
    </xf>
    <xf numFmtId="0" fontId="45" fillId="0" borderId="0" xfId="0" applyFont="1" applyAlignment="1">
      <alignment horizontal="left" vertical="center"/>
    </xf>
    <xf numFmtId="0" fontId="47" fillId="0" borderId="0" xfId="0" applyFont="1" applyAlignment="1">
      <alignment horizontal="center" vertical="center"/>
    </xf>
    <xf numFmtId="0" fontId="41" fillId="0" borderId="3" xfId="0" applyFont="1" applyBorder="1">
      <alignment vertical="center"/>
    </xf>
    <xf numFmtId="0" fontId="41" fillId="0" borderId="14" xfId="0" applyFont="1" applyBorder="1" applyAlignment="1">
      <alignment horizontal="center" vertical="center"/>
    </xf>
    <xf numFmtId="0" fontId="41" fillId="0" borderId="13" xfId="0" applyFont="1" applyBorder="1">
      <alignment vertical="center"/>
    </xf>
    <xf numFmtId="0" fontId="50" fillId="0" borderId="6" xfId="0" applyFont="1" applyBorder="1" applyAlignment="1">
      <alignment horizontal="right" vertical="center"/>
    </xf>
    <xf numFmtId="176" fontId="41" fillId="0" borderId="16" xfId="0" applyNumberFormat="1" applyFont="1" applyBorder="1" applyAlignment="1">
      <alignment horizontal="left" vertical="center"/>
    </xf>
    <xf numFmtId="0" fontId="41" fillId="0" borderId="25" xfId="0" applyFont="1" applyBorder="1">
      <alignment vertical="center"/>
    </xf>
    <xf numFmtId="176" fontId="41" fillId="0" borderId="25" xfId="0" applyNumberFormat="1" applyFont="1" applyBorder="1" applyAlignment="1">
      <alignment horizontal="left" vertical="center"/>
    </xf>
    <xf numFmtId="0" fontId="44" fillId="0" borderId="27" xfId="0" applyFont="1" applyBorder="1" applyAlignment="1">
      <alignment horizontal="center" vertical="center"/>
    </xf>
    <xf numFmtId="0" fontId="55" fillId="0" borderId="0" xfId="0" applyFont="1">
      <alignment vertical="center"/>
    </xf>
    <xf numFmtId="0" fontId="44" fillId="0" borderId="32" xfId="0" applyFont="1" applyBorder="1" applyAlignment="1">
      <alignment horizontal="center" vertical="center"/>
    </xf>
    <xf numFmtId="0" fontId="56" fillId="0" borderId="0" xfId="0" applyFont="1" applyAlignment="1">
      <alignment horizontal="left" vertical="center"/>
    </xf>
    <xf numFmtId="0" fontId="56" fillId="0" borderId="0" xfId="0" applyFont="1" applyAlignment="1">
      <alignment horizontal="right" vertical="center"/>
    </xf>
    <xf numFmtId="0" fontId="56" fillId="0" borderId="0" xfId="0" applyFont="1">
      <alignment vertical="center"/>
    </xf>
    <xf numFmtId="0" fontId="41" fillId="0" borderId="0" xfId="0" applyFont="1" applyAlignment="1">
      <alignment horizontal="center" vertical="center"/>
    </xf>
    <xf numFmtId="0" fontId="44" fillId="0" borderId="0" xfId="0" applyFont="1" applyAlignment="1">
      <alignment horizontal="left" vertical="center"/>
    </xf>
    <xf numFmtId="0" fontId="44" fillId="0" borderId="34" xfId="0" applyFont="1" applyBorder="1" applyAlignment="1">
      <alignment horizontal="left" vertical="center" wrapText="1"/>
    </xf>
    <xf numFmtId="0" fontId="44" fillId="0" borderId="39" xfId="0" applyFont="1" applyBorder="1" applyAlignment="1">
      <alignment horizontal="center" vertical="center"/>
    </xf>
    <xf numFmtId="0" fontId="44" fillId="0" borderId="5" xfId="0" applyFont="1" applyBorder="1" applyAlignment="1">
      <alignment horizontal="center" vertical="center"/>
    </xf>
    <xf numFmtId="0" fontId="44" fillId="0" borderId="38" xfId="0" applyFont="1" applyBorder="1" applyAlignment="1">
      <alignment horizontal="center" vertical="center"/>
    </xf>
    <xf numFmtId="38" fontId="44" fillId="0" borderId="41" xfId="1" applyFont="1" applyFill="1" applyBorder="1" applyAlignment="1">
      <alignment horizontal="right" vertical="center"/>
    </xf>
    <xf numFmtId="38" fontId="57" fillId="0" borderId="41" xfId="1" applyFont="1" applyFill="1" applyBorder="1" applyAlignment="1">
      <alignment horizontal="right" vertical="center"/>
    </xf>
    <xf numFmtId="38" fontId="44" fillId="2" borderId="42" xfId="1" applyFont="1" applyFill="1" applyBorder="1" applyAlignment="1">
      <alignment horizontal="right" vertical="center"/>
    </xf>
    <xf numFmtId="38" fontId="44" fillId="0" borderId="43" xfId="1" applyFont="1" applyFill="1" applyBorder="1" applyAlignment="1">
      <alignment horizontal="right" vertical="center"/>
    </xf>
    <xf numFmtId="38" fontId="57" fillId="0" borderId="43" xfId="1" applyFont="1" applyFill="1" applyBorder="1" applyAlignment="1">
      <alignment horizontal="right" vertical="center"/>
    </xf>
    <xf numFmtId="38" fontId="44" fillId="2" borderId="44" xfId="1" applyFont="1" applyFill="1" applyBorder="1" applyAlignment="1">
      <alignment horizontal="right" vertical="center"/>
    </xf>
    <xf numFmtId="0" fontId="44" fillId="0" borderId="17" xfId="0" applyFont="1" applyBorder="1" applyAlignment="1">
      <alignment horizontal="center" vertical="center" wrapText="1"/>
    </xf>
    <xf numFmtId="38" fontId="57" fillId="0" borderId="1" xfId="1" applyFont="1" applyFill="1" applyBorder="1" applyAlignment="1">
      <alignment horizontal="right" vertical="center"/>
    </xf>
    <xf numFmtId="38" fontId="44" fillId="2" borderId="49" xfId="1" applyFont="1" applyFill="1" applyBorder="1" applyAlignment="1">
      <alignment horizontal="right" vertical="center"/>
    </xf>
    <xf numFmtId="38" fontId="44" fillId="2" borderId="50" xfId="1" applyFont="1" applyFill="1" applyBorder="1" applyAlignment="1">
      <alignment horizontal="right" vertical="center"/>
    </xf>
    <xf numFmtId="38" fontId="44" fillId="2" borderId="51" xfId="1" applyFont="1" applyFill="1" applyBorder="1" applyAlignment="1">
      <alignment horizontal="right" vertical="center"/>
    </xf>
    <xf numFmtId="38" fontId="44" fillId="2" borderId="43" xfId="1" applyFont="1" applyFill="1" applyBorder="1" applyAlignment="1">
      <alignment horizontal="right" vertical="center"/>
    </xf>
    <xf numFmtId="38" fontId="44" fillId="2" borderId="52" xfId="1" applyFont="1" applyFill="1" applyBorder="1" applyAlignment="1">
      <alignment horizontal="right" vertical="center"/>
    </xf>
    <xf numFmtId="38" fontId="44" fillId="0" borderId="44" xfId="1" applyFont="1" applyFill="1" applyBorder="1" applyAlignment="1">
      <alignment horizontal="center" vertical="center"/>
    </xf>
    <xf numFmtId="38" fontId="44" fillId="2" borderId="55" xfId="1" applyFont="1" applyFill="1" applyBorder="1" applyAlignment="1">
      <alignment horizontal="right" vertical="center"/>
    </xf>
    <xf numFmtId="38" fontId="44" fillId="2" borderId="56" xfId="1" applyFont="1" applyFill="1" applyBorder="1" applyAlignment="1">
      <alignment horizontal="right" vertical="center"/>
    </xf>
    <xf numFmtId="38" fontId="44" fillId="2" borderId="57" xfId="1" applyFont="1" applyFill="1" applyBorder="1" applyAlignment="1">
      <alignment horizontal="right" vertical="center"/>
    </xf>
    <xf numFmtId="38" fontId="44" fillId="0" borderId="58" xfId="1" applyFont="1" applyFill="1" applyBorder="1" applyAlignment="1">
      <alignment horizontal="center" vertical="center"/>
    </xf>
    <xf numFmtId="38" fontId="44" fillId="2" borderId="61" xfId="1" applyFont="1" applyFill="1" applyBorder="1" applyAlignment="1">
      <alignment horizontal="right" vertical="center"/>
    </xf>
    <xf numFmtId="38" fontId="44" fillId="2" borderId="62" xfId="1" applyFont="1" applyFill="1" applyBorder="1" applyAlignment="1">
      <alignment horizontal="right" vertical="center"/>
    </xf>
    <xf numFmtId="38" fontId="44" fillId="2" borderId="63" xfId="1" applyFont="1" applyFill="1" applyBorder="1" applyAlignment="1">
      <alignment horizontal="right" vertical="center"/>
    </xf>
    <xf numFmtId="0" fontId="44" fillId="0" borderId="33" xfId="0" applyFont="1" applyBorder="1" applyAlignment="1">
      <alignment vertical="top"/>
    </xf>
    <xf numFmtId="0" fontId="59" fillId="0" borderId="0" xfId="0" applyFont="1">
      <alignment vertical="center"/>
    </xf>
    <xf numFmtId="0" fontId="41" fillId="0" borderId="0" xfId="0" applyFont="1" applyAlignment="1">
      <alignment horizontal="right"/>
    </xf>
    <xf numFmtId="0" fontId="0" fillId="0" borderId="34" xfId="0" applyBorder="1">
      <alignment vertical="center"/>
    </xf>
    <xf numFmtId="0" fontId="5" fillId="0" borderId="34" xfId="0" applyFont="1" applyBorder="1" applyAlignment="1">
      <alignment horizontal="right" vertical="top"/>
    </xf>
    <xf numFmtId="0" fontId="5" fillId="0" borderId="0" xfId="0" applyFont="1">
      <alignment vertical="center"/>
    </xf>
    <xf numFmtId="0" fontId="50" fillId="0" borderId="2" xfId="0" applyFont="1" applyBorder="1" applyAlignment="1">
      <alignment horizontal="center" vertical="center"/>
    </xf>
    <xf numFmtId="0" fontId="41" fillId="0" borderId="4" xfId="0" applyFont="1" applyBorder="1" applyAlignment="1">
      <alignment horizontal="center" vertical="center"/>
    </xf>
    <xf numFmtId="0" fontId="53" fillId="0" borderId="6" xfId="0" applyFont="1" applyBorder="1">
      <alignment vertical="center"/>
    </xf>
    <xf numFmtId="0" fontId="44" fillId="0" borderId="3" xfId="0" applyFont="1" applyBorder="1" applyAlignment="1">
      <alignment horizontal="center" vertical="center"/>
    </xf>
    <xf numFmtId="181" fontId="41" fillId="0" borderId="0" xfId="0" applyNumberFormat="1" applyFont="1">
      <alignment vertical="center"/>
    </xf>
    <xf numFmtId="12" fontId="54" fillId="2" borderId="92" xfId="2" applyNumberFormat="1" applyFont="1" applyFill="1" applyBorder="1" applyAlignment="1">
      <alignment horizontal="center" vertical="center"/>
    </xf>
    <xf numFmtId="38" fontId="54" fillId="0" borderId="93" xfId="1" applyFont="1" applyFill="1" applyBorder="1" applyAlignment="1">
      <alignment horizontal="center" vertical="center"/>
    </xf>
    <xf numFmtId="0" fontId="55" fillId="0" borderId="0" xfId="2" applyFont="1">
      <alignment vertical="center"/>
    </xf>
    <xf numFmtId="0" fontId="41" fillId="0" borderId="34" xfId="0" applyFont="1" applyBorder="1">
      <alignment vertical="center"/>
    </xf>
    <xf numFmtId="0" fontId="5" fillId="0" borderId="0" xfId="0" applyFont="1" applyAlignment="1">
      <alignment horizontal="right" vertical="top"/>
    </xf>
    <xf numFmtId="0" fontId="65" fillId="0" borderId="0" xfId="0" applyFont="1" applyAlignment="1">
      <alignment vertical="center" wrapText="1"/>
    </xf>
    <xf numFmtId="0" fontId="66" fillId="0" borderId="0" xfId="0" applyFont="1">
      <alignment vertical="center"/>
    </xf>
    <xf numFmtId="0" fontId="65" fillId="0" borderId="0" xfId="0" applyFont="1">
      <alignment vertical="center"/>
    </xf>
    <xf numFmtId="0" fontId="6" fillId="0" borderId="0" xfId="0" applyFont="1">
      <alignment vertical="center"/>
    </xf>
    <xf numFmtId="0" fontId="67" fillId="7" borderId="0" xfId="0" applyFont="1" applyFill="1" applyAlignment="1">
      <alignment horizontal="center" vertical="center" wrapText="1" shrinkToFit="1"/>
    </xf>
    <xf numFmtId="0" fontId="0" fillId="7" borderId="0" xfId="0" applyFill="1">
      <alignment vertical="center"/>
    </xf>
    <xf numFmtId="0" fontId="68" fillId="7" borderId="0" xfId="0" applyFont="1" applyFill="1" applyAlignment="1">
      <alignment horizontal="center" vertical="center" wrapText="1" shrinkToFit="1"/>
    </xf>
    <xf numFmtId="0" fontId="69" fillId="7" borderId="0" xfId="0" applyFont="1" applyFill="1">
      <alignment vertical="center"/>
    </xf>
    <xf numFmtId="0" fontId="70" fillId="7" borderId="0" xfId="0" applyFont="1" applyFill="1" applyAlignment="1">
      <alignment horizontal="right" vertical="center"/>
    </xf>
    <xf numFmtId="0" fontId="71" fillId="7" borderId="0" xfId="0" applyFont="1" applyFill="1">
      <alignment vertical="center"/>
    </xf>
    <xf numFmtId="0" fontId="70" fillId="7" borderId="0" xfId="0" applyFont="1" applyFill="1">
      <alignment vertical="center"/>
    </xf>
    <xf numFmtId="0" fontId="64" fillId="0" borderId="0" xfId="0" applyFont="1">
      <alignment vertical="center"/>
    </xf>
    <xf numFmtId="0" fontId="34" fillId="0" borderId="43" xfId="0" applyFont="1" applyBorder="1" applyAlignment="1">
      <alignment horizontal="center" vertical="center"/>
    </xf>
    <xf numFmtId="0" fontId="34" fillId="0" borderId="0" xfId="0" applyFont="1">
      <alignment vertical="center"/>
    </xf>
    <xf numFmtId="0" fontId="37" fillId="0" borderId="0" xfId="0" applyFont="1">
      <alignment vertical="center"/>
    </xf>
    <xf numFmtId="0" fontId="37" fillId="0" borderId="0" xfId="0" applyFont="1" applyAlignment="1">
      <alignment horizontal="right" vertical="center"/>
    </xf>
    <xf numFmtId="0" fontId="6" fillId="0" borderId="0" xfId="0" applyFont="1" applyAlignment="1">
      <alignment horizontal="right" vertical="top"/>
    </xf>
    <xf numFmtId="0" fontId="5" fillId="0" borderId="0" xfId="0" applyFont="1" applyAlignment="1"/>
    <xf numFmtId="0" fontId="5" fillId="0" borderId="20"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54" fillId="0" borderId="1" xfId="0" applyFont="1" applyBorder="1" applyAlignment="1">
      <alignment horizontal="center" vertical="center"/>
    </xf>
    <xf numFmtId="0" fontId="55" fillId="0" borderId="2" xfId="0" applyFont="1" applyBorder="1" applyAlignment="1">
      <alignment horizontal="center" vertical="center"/>
    </xf>
    <xf numFmtId="177" fontId="74" fillId="3" borderId="1" xfId="0" applyNumberFormat="1" applyFont="1" applyFill="1" applyBorder="1" applyAlignment="1">
      <alignment horizontal="center" vertical="center"/>
    </xf>
    <xf numFmtId="177" fontId="75" fillId="3" borderId="2" xfId="0" applyNumberFormat="1" applyFont="1" applyFill="1" applyBorder="1" applyAlignment="1">
      <alignment horizontal="center" vertical="center"/>
    </xf>
    <xf numFmtId="0" fontId="5" fillId="0" borderId="0" xfId="0" applyFont="1" applyAlignment="1">
      <alignment horizontal="center" vertical="center"/>
    </xf>
    <xf numFmtId="0" fontId="74" fillId="0" borderId="0" xfId="0" applyFont="1" applyAlignment="1">
      <alignment horizontal="center" vertical="center"/>
    </xf>
    <xf numFmtId="0" fontId="75" fillId="0" borderId="0" xfId="0" applyFont="1" applyAlignment="1">
      <alignment horizontal="center" vertical="center"/>
    </xf>
    <xf numFmtId="0" fontId="8" fillId="0" borderId="0" xfId="0" applyFont="1" applyAlignment="1">
      <alignment horizontal="left" vertical="top"/>
    </xf>
    <xf numFmtId="0" fontId="9" fillId="0" borderId="34" xfId="0" applyFont="1" applyBorder="1" applyAlignment="1">
      <alignment vertical="center" wrapText="1"/>
    </xf>
    <xf numFmtId="0" fontId="9" fillId="0" borderId="0" xfId="0" applyFont="1" applyAlignment="1">
      <alignment vertical="center" wrapText="1"/>
    </xf>
    <xf numFmtId="178" fontId="0" fillId="0" borderId="0" xfId="0" applyNumberFormat="1" applyAlignment="1">
      <alignment horizontal="right" vertical="center"/>
    </xf>
    <xf numFmtId="0" fontId="9" fillId="0" borderId="66" xfId="0" applyFont="1" applyBorder="1" applyAlignment="1">
      <alignment horizontal="center" vertical="center" wrapText="1"/>
    </xf>
    <xf numFmtId="0" fontId="10" fillId="0" borderId="66" xfId="0" applyFont="1" applyBorder="1" applyAlignment="1">
      <alignment horizontal="center" vertical="center" wrapText="1"/>
    </xf>
    <xf numFmtId="0" fontId="9" fillId="0" borderId="70" xfId="0" applyFont="1" applyBorder="1" applyAlignment="1">
      <alignment horizontal="center" vertical="center" wrapText="1"/>
    </xf>
    <xf numFmtId="179" fontId="53" fillId="0" borderId="31" xfId="0" applyNumberFormat="1" applyFont="1" applyBorder="1">
      <alignment vertical="center"/>
    </xf>
    <xf numFmtId="38" fontId="5" fillId="4" borderId="73" xfId="1" applyFont="1" applyFill="1" applyBorder="1">
      <alignment vertical="center"/>
    </xf>
    <xf numFmtId="38" fontId="53" fillId="0" borderId="36" xfId="1" applyFont="1" applyFill="1" applyBorder="1">
      <alignment vertical="center"/>
    </xf>
    <xf numFmtId="179" fontId="9" fillId="0" borderId="0" xfId="0" applyNumberFormat="1" applyFont="1">
      <alignment vertical="center"/>
    </xf>
    <xf numFmtId="0" fontId="9" fillId="0" borderId="0" xfId="0" applyFont="1" applyAlignment="1">
      <alignment horizontal="center" vertical="center" wrapText="1" shrinkToFit="1"/>
    </xf>
    <xf numFmtId="38" fontId="5" fillId="0" borderId="0" xfId="1" applyFont="1" applyFill="1" applyBorder="1" applyAlignment="1">
      <alignment horizontal="right" vertical="center"/>
    </xf>
    <xf numFmtId="0" fontId="9" fillId="0" borderId="80" xfId="0" applyFont="1" applyBorder="1" applyAlignment="1">
      <alignment horizontal="center" vertical="center" wrapText="1"/>
    </xf>
    <xf numFmtId="179" fontId="9" fillId="0" borderId="83" xfId="0" applyNumberFormat="1" applyFont="1" applyBorder="1">
      <alignment vertical="center"/>
    </xf>
    <xf numFmtId="180" fontId="5" fillId="4" borderId="47" xfId="0" applyNumberFormat="1" applyFont="1" applyFill="1" applyBorder="1" applyAlignment="1">
      <alignment horizontal="center" vertical="center" wrapText="1" shrinkToFit="1"/>
    </xf>
    <xf numFmtId="38" fontId="5" fillId="3" borderId="47" xfId="1" applyFont="1" applyFill="1" applyBorder="1">
      <alignment vertical="center"/>
    </xf>
    <xf numFmtId="38" fontId="5" fillId="4" borderId="44" xfId="1" applyFont="1" applyFill="1" applyBorder="1">
      <alignment vertical="center"/>
    </xf>
    <xf numFmtId="38" fontId="5" fillId="4" borderId="37" xfId="1" applyFont="1" applyFill="1" applyBorder="1">
      <alignment vertical="center"/>
    </xf>
    <xf numFmtId="38" fontId="5" fillId="0" borderId="64" xfId="1" applyFont="1" applyFill="1" applyBorder="1">
      <alignment vertical="center"/>
    </xf>
    <xf numFmtId="179" fontId="9" fillId="0" borderId="2" xfId="0" applyNumberFormat="1" applyFont="1" applyBorder="1">
      <alignment vertical="center"/>
    </xf>
    <xf numFmtId="179" fontId="53" fillId="0" borderId="2" xfId="0" applyNumberFormat="1" applyFont="1" applyBorder="1">
      <alignment vertical="center"/>
    </xf>
    <xf numFmtId="38" fontId="53" fillId="0" borderId="64" xfId="1" applyFont="1" applyFill="1" applyBorder="1">
      <alignment vertical="center"/>
    </xf>
    <xf numFmtId="38" fontId="5" fillId="3" borderId="43" xfId="1" applyFont="1" applyFill="1" applyBorder="1">
      <alignment vertical="center"/>
    </xf>
    <xf numFmtId="179" fontId="9" fillId="0" borderId="84" xfId="0" applyNumberFormat="1" applyFont="1" applyBorder="1">
      <alignment vertical="center"/>
    </xf>
    <xf numFmtId="180" fontId="5" fillId="4" borderId="49" xfId="0" applyNumberFormat="1" applyFont="1" applyFill="1" applyBorder="1" applyAlignment="1">
      <alignment horizontal="center" vertical="center" wrapText="1" shrinkToFit="1"/>
    </xf>
    <xf numFmtId="38" fontId="5" fillId="3" borderId="49" xfId="1" applyFont="1" applyFill="1" applyBorder="1">
      <alignment vertical="center"/>
    </xf>
    <xf numFmtId="38" fontId="5" fillId="4" borderId="51" xfId="1" applyFont="1" applyFill="1" applyBorder="1">
      <alignment vertical="center"/>
    </xf>
    <xf numFmtId="38" fontId="5" fillId="4" borderId="85" xfId="1" applyFont="1" applyFill="1" applyBorder="1">
      <alignment vertical="center"/>
    </xf>
    <xf numFmtId="38" fontId="5" fillId="0" borderId="50" xfId="1" applyFont="1" applyFill="1" applyBorder="1">
      <alignment vertical="center"/>
    </xf>
    <xf numFmtId="0" fontId="11" fillId="0" borderId="0" xfId="0" applyFont="1">
      <alignment vertical="center"/>
    </xf>
    <xf numFmtId="0" fontId="9" fillId="0" borderId="0" xfId="0" applyFont="1" applyAlignment="1">
      <alignment vertical="top" wrapText="1"/>
    </xf>
    <xf numFmtId="0" fontId="9" fillId="0" borderId="0" xfId="0" applyFont="1" applyAlignment="1">
      <alignment horizontal="right" vertical="top" wrapText="1"/>
    </xf>
    <xf numFmtId="0" fontId="9" fillId="0" borderId="0" xfId="0" applyFont="1" applyAlignment="1">
      <alignment horizontal="left" vertical="top" wrapText="1"/>
    </xf>
    <xf numFmtId="0" fontId="70" fillId="0" borderId="0" xfId="0" applyFont="1" applyAlignment="1">
      <alignment horizontal="right" vertical="center"/>
    </xf>
    <xf numFmtId="0" fontId="4" fillId="0" borderId="0" xfId="0" applyFont="1" applyAlignment="1" applyProtection="1">
      <alignment horizontal="right" vertical="center"/>
      <protection locked="0"/>
    </xf>
    <xf numFmtId="0" fontId="5" fillId="0" borderId="0" xfId="0" applyFont="1" applyAlignment="1" applyProtection="1">
      <alignment horizontal="right" vertical="top"/>
      <protection locked="0"/>
    </xf>
    <xf numFmtId="0" fontId="9" fillId="0" borderId="0" xfId="0" applyFont="1" applyAlignment="1" applyProtection="1">
      <alignment horizontal="left" vertical="top" wrapText="1"/>
      <protection locked="0"/>
    </xf>
    <xf numFmtId="38" fontId="5" fillId="0" borderId="52" xfId="1" applyFont="1" applyFill="1" applyBorder="1" applyAlignment="1" applyProtection="1">
      <alignment horizontal="left" vertical="center"/>
      <protection locked="0"/>
    </xf>
    <xf numFmtId="38" fontId="5" fillId="0" borderId="20" xfId="1" applyFont="1" applyFill="1" applyBorder="1" applyAlignment="1" applyProtection="1">
      <alignment horizontal="left" vertical="center"/>
      <protection locked="0"/>
    </xf>
    <xf numFmtId="38" fontId="5" fillId="0" borderId="27" xfId="1" applyFont="1" applyFill="1" applyBorder="1" applyAlignment="1" applyProtection="1">
      <alignment horizontal="left" vertical="center"/>
      <protection locked="0"/>
    </xf>
    <xf numFmtId="38" fontId="5" fillId="0" borderId="50" xfId="1" applyFont="1" applyFill="1" applyBorder="1" applyAlignment="1" applyProtection="1">
      <alignment horizontal="left" vertical="center"/>
      <protection locked="0"/>
    </xf>
    <xf numFmtId="38" fontId="5" fillId="0" borderId="85" xfId="1" applyFont="1" applyFill="1" applyBorder="1" applyAlignment="1" applyProtection="1">
      <alignment horizontal="left" vertical="center"/>
      <protection locked="0"/>
    </xf>
    <xf numFmtId="38" fontId="5" fillId="0" borderId="86" xfId="1" applyFont="1" applyFill="1" applyBorder="1" applyAlignment="1" applyProtection="1">
      <alignment horizontal="left" vertical="center"/>
      <protection locked="0"/>
    </xf>
    <xf numFmtId="0" fontId="10" fillId="0" borderId="25" xfId="0" applyFont="1" applyBorder="1" applyAlignment="1" applyProtection="1">
      <alignment horizontal="right" vertical="center" wrapText="1" shrinkToFit="1"/>
      <protection locked="0"/>
    </xf>
    <xf numFmtId="0" fontId="10" fillId="0" borderId="0" xfId="0" applyFont="1" applyAlignment="1" applyProtection="1">
      <alignment horizontal="right" vertical="center" wrapText="1" shrinkToFit="1"/>
      <protection locked="0"/>
    </xf>
    <xf numFmtId="0" fontId="9" fillId="0" borderId="74" xfId="0" applyFont="1" applyBorder="1" applyAlignment="1" applyProtection="1">
      <alignment horizontal="center" vertical="center" wrapText="1"/>
      <protection locked="0"/>
    </xf>
    <xf numFmtId="0" fontId="9" fillId="0" borderId="79" xfId="0" applyFont="1" applyBorder="1" applyAlignment="1" applyProtection="1">
      <alignment horizontal="center" vertical="center" wrapText="1"/>
      <protection locked="0"/>
    </xf>
    <xf numFmtId="0" fontId="9" fillId="0" borderId="75" xfId="0" applyFont="1" applyBorder="1" applyAlignment="1" applyProtection="1">
      <alignment horizontal="center" vertical="center" wrapText="1"/>
      <protection locked="0"/>
    </xf>
    <xf numFmtId="0" fontId="9" fillId="0" borderId="80" xfId="0" applyFont="1" applyBorder="1" applyAlignment="1" applyProtection="1">
      <alignment horizontal="center" vertical="center" wrapText="1"/>
      <protection locked="0"/>
    </xf>
    <xf numFmtId="0" fontId="9" fillId="0" borderId="7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77"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10" fillId="0" borderId="74" xfId="0" applyFont="1" applyBorder="1" applyAlignment="1" applyProtection="1">
      <alignment horizontal="center" vertical="center" wrapText="1"/>
      <protection locked="0"/>
    </xf>
    <xf numFmtId="0" fontId="10" fillId="0" borderId="79" xfId="0" applyFont="1" applyBorder="1" applyAlignment="1" applyProtection="1">
      <alignment horizontal="center" vertical="center" wrapText="1"/>
      <protection locked="0"/>
    </xf>
    <xf numFmtId="0" fontId="9" fillId="0" borderId="78"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81" xfId="0" applyFont="1" applyBorder="1" applyAlignment="1" applyProtection="1">
      <alignment horizontal="center" vertical="center" wrapText="1"/>
      <protection locked="0"/>
    </xf>
    <xf numFmtId="0" fontId="9" fillId="0" borderId="82" xfId="0" applyFont="1" applyBorder="1" applyAlignment="1" applyProtection="1">
      <alignment horizontal="center" vertical="center" wrapText="1"/>
      <protection locked="0"/>
    </xf>
    <xf numFmtId="38" fontId="5" fillId="0" borderId="64" xfId="1" applyFont="1" applyFill="1" applyBorder="1" applyAlignment="1" applyProtection="1">
      <alignment horizontal="left" vertical="center"/>
      <protection locked="0"/>
    </xf>
    <xf numFmtId="38" fontId="5" fillId="0" borderId="37" xfId="1" applyFont="1" applyFill="1" applyBorder="1" applyAlignment="1" applyProtection="1">
      <alignment horizontal="left" vertical="center"/>
      <protection locked="0"/>
    </xf>
    <xf numFmtId="38" fontId="5" fillId="0" borderId="18" xfId="1" applyFont="1" applyFill="1" applyBorder="1" applyAlignment="1" applyProtection="1">
      <alignment horizontal="left" vertical="center"/>
      <protection locked="0"/>
    </xf>
    <xf numFmtId="178" fontId="0" fillId="0" borderId="34" xfId="0" applyNumberFormat="1" applyFont="1" applyBorder="1" applyAlignment="1" applyProtection="1">
      <alignment horizontal="right" vertical="center"/>
      <protection locked="0"/>
    </xf>
    <xf numFmtId="0" fontId="9" fillId="0" borderId="67" xfId="0" applyFont="1" applyBorder="1" applyAlignment="1" applyProtection="1">
      <alignment horizontal="center" vertical="center" wrapText="1"/>
      <protection locked="0"/>
    </xf>
    <xf numFmtId="0" fontId="9" fillId="0" borderId="68" xfId="0" applyFont="1" applyBorder="1" applyAlignment="1" applyProtection="1">
      <alignment horizontal="center" vertical="center" wrapText="1"/>
      <protection locked="0"/>
    </xf>
    <xf numFmtId="0" fontId="9" fillId="0" borderId="69" xfId="0" applyFont="1" applyBorder="1" applyAlignment="1" applyProtection="1">
      <alignment horizontal="center" vertical="center" wrapText="1"/>
      <protection locked="0"/>
    </xf>
    <xf numFmtId="0" fontId="9" fillId="0" borderId="71" xfId="0" applyFont="1" applyBorder="1" applyAlignment="1" applyProtection="1">
      <alignment horizontal="center" vertical="center" wrapText="1"/>
      <protection locked="0"/>
    </xf>
    <xf numFmtId="0" fontId="5" fillId="4" borderId="62" xfId="0" applyFont="1" applyFill="1" applyBorder="1" applyAlignment="1" applyProtection="1">
      <alignment horizontal="center" vertical="center" wrapText="1" shrinkToFit="1"/>
    </xf>
    <xf numFmtId="0" fontId="5" fillId="4" borderId="60" xfId="0" applyFont="1" applyFill="1" applyBorder="1" applyAlignment="1" applyProtection="1">
      <alignment horizontal="center" vertical="center" wrapText="1" shrinkToFit="1"/>
    </xf>
    <xf numFmtId="38" fontId="5" fillId="3" borderId="62" xfId="1" applyFont="1" applyFill="1" applyBorder="1" applyAlignment="1" applyProtection="1">
      <alignment horizontal="right" vertical="center"/>
    </xf>
    <xf numFmtId="38" fontId="5" fillId="3" borderId="72" xfId="1" applyFont="1" applyFill="1" applyBorder="1" applyAlignment="1" applyProtection="1">
      <alignment horizontal="right" vertical="center"/>
    </xf>
    <xf numFmtId="38" fontId="5" fillId="0" borderId="36" xfId="1" applyFont="1" applyFill="1" applyBorder="1" applyAlignment="1" applyProtection="1">
      <alignment horizontal="left" vertical="center"/>
      <protection locked="0"/>
    </xf>
    <xf numFmtId="38" fontId="5" fillId="0" borderId="34" xfId="1" applyFont="1" applyFill="1" applyBorder="1" applyAlignment="1" applyProtection="1">
      <alignment horizontal="left" vertical="center"/>
      <protection locked="0"/>
    </xf>
    <xf numFmtId="38" fontId="5" fillId="0" borderId="32" xfId="1" applyFont="1" applyFill="1" applyBorder="1" applyAlignment="1" applyProtection="1">
      <alignment horizontal="left" vertical="center"/>
      <protection locked="0"/>
    </xf>
    <xf numFmtId="0" fontId="8" fillId="0" borderId="0" xfId="0" applyFont="1" applyAlignment="1" applyProtection="1">
      <alignment horizontal="center" vertical="center" wrapText="1"/>
      <protection locked="0"/>
    </xf>
    <xf numFmtId="0" fontId="5" fillId="0" borderId="57"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9" fillId="0" borderId="43" xfId="0" applyFont="1" applyBorder="1" applyAlignment="1" applyProtection="1">
      <alignment horizontal="center" vertical="center" wrapText="1"/>
      <protection locked="0"/>
    </xf>
    <xf numFmtId="0" fontId="29" fillId="0" borderId="53" xfId="0" applyFont="1" applyBorder="1" applyAlignment="1" applyProtection="1">
      <alignment horizontal="center" vertical="center" wrapText="1"/>
      <protection locked="0"/>
    </xf>
    <xf numFmtId="0" fontId="29" fillId="0" borderId="54" xfId="0" applyFont="1" applyBorder="1" applyAlignment="1" applyProtection="1">
      <alignment horizontal="center" vertical="center" wrapText="1"/>
      <protection locked="0"/>
    </xf>
    <xf numFmtId="0" fontId="29" fillId="0" borderId="59" xfId="0" applyFont="1" applyBorder="1" applyAlignment="1" applyProtection="1">
      <alignment horizontal="center" vertical="center" wrapText="1"/>
      <protection locked="0"/>
    </xf>
    <xf numFmtId="0" fontId="29" fillId="0" borderId="60" xfId="0" applyFont="1" applyBorder="1" applyAlignment="1" applyProtection="1">
      <alignment horizontal="center" vertical="center"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5" fillId="0" borderId="0" xfId="0" applyFont="1" applyAlignment="1" applyProtection="1">
      <alignment horizontal="right" vertical="center" wrapText="1"/>
      <protection locked="0"/>
    </xf>
    <xf numFmtId="177" fontId="5" fillId="3" borderId="37" xfId="0" applyNumberFormat="1" applyFont="1" applyFill="1" applyBorder="1" applyAlignment="1" applyProtection="1">
      <alignment horizontal="center" vertical="center" wrapText="1"/>
    </xf>
    <xf numFmtId="38" fontId="29" fillId="2" borderId="41" xfId="1" applyFont="1" applyFill="1" applyBorder="1" applyAlignment="1" applyProtection="1">
      <alignment horizontal="right" vertical="center"/>
    </xf>
    <xf numFmtId="38" fontId="29" fillId="2" borderId="47" xfId="1" applyFont="1" applyFill="1" applyBorder="1" applyAlignment="1" applyProtection="1">
      <alignment horizontal="right" vertical="center"/>
    </xf>
    <xf numFmtId="38" fontId="29" fillId="2" borderId="46" xfId="1" applyFont="1" applyFill="1" applyBorder="1" applyAlignment="1" applyProtection="1">
      <alignment horizontal="right" vertical="center"/>
    </xf>
    <xf numFmtId="38" fontId="29" fillId="2" borderId="48" xfId="1" applyFont="1" applyFill="1" applyBorder="1" applyAlignment="1" applyProtection="1">
      <alignment horizontal="right" vertical="center"/>
    </xf>
    <xf numFmtId="0" fontId="29" fillId="0" borderId="33"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19"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protection locked="0"/>
    </xf>
    <xf numFmtId="0" fontId="29" fillId="0" borderId="45" xfId="0" applyFont="1" applyBorder="1" applyAlignment="1" applyProtection="1">
      <alignment horizontal="center" vertical="center"/>
      <protection locked="0"/>
    </xf>
    <xf numFmtId="38" fontId="35" fillId="2" borderId="37" xfId="0" applyNumberFormat="1" applyFont="1" applyFill="1" applyBorder="1" applyAlignment="1" applyProtection="1">
      <alignment horizontal="right" vertical="center" indent="1"/>
    </xf>
    <xf numFmtId="0" fontId="35" fillId="2" borderId="37" xfId="0" applyFont="1" applyFill="1" applyBorder="1" applyAlignment="1" applyProtection="1">
      <alignment horizontal="right" vertical="center" indent="1"/>
    </xf>
    <xf numFmtId="0" fontId="4" fillId="0" borderId="0" xfId="0" applyFont="1" applyAlignment="1" applyProtection="1">
      <alignment horizontal="right" vertical="center"/>
      <protection locked="0"/>
    </xf>
    <xf numFmtId="0" fontId="29" fillId="0" borderId="14" xfId="0" applyFont="1" applyBorder="1" applyAlignment="1" applyProtection="1">
      <alignment horizontal="center" vertical="center"/>
      <protection locked="0"/>
    </xf>
    <xf numFmtId="0" fontId="29" fillId="0" borderId="38"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9" fillId="0" borderId="14" xfId="0"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20" xfId="0" applyFont="1" applyBorder="1" applyAlignment="1" applyProtection="1">
      <alignment horizontal="center" vertical="center" wrapText="1"/>
      <protection locked="0"/>
    </xf>
    <xf numFmtId="0" fontId="36" fillId="0" borderId="22" xfId="0" applyFont="1" applyBorder="1" applyAlignment="1" applyProtection="1">
      <alignment horizontal="left" vertical="center" wrapText="1"/>
      <protection locked="0"/>
    </xf>
    <xf numFmtId="0" fontId="36" fillId="0" borderId="23" xfId="0" applyFont="1" applyBorder="1" applyAlignment="1" applyProtection="1">
      <alignment horizontal="left" vertical="center" wrapText="1"/>
      <protection locked="0"/>
    </xf>
    <xf numFmtId="0" fontId="36" fillId="0" borderId="24" xfId="0" applyFont="1" applyBorder="1" applyAlignment="1" applyProtection="1">
      <alignment horizontal="left" vertical="center" wrapText="1"/>
      <protection locked="0"/>
    </xf>
    <xf numFmtId="0" fontId="29" fillId="0" borderId="25" xfId="0" applyFont="1" applyBorder="1" applyAlignment="1" applyProtection="1">
      <alignment horizontal="center" vertical="center" wrapText="1"/>
      <protection locked="0"/>
    </xf>
    <xf numFmtId="0" fontId="29" fillId="0" borderId="26" xfId="0" applyFont="1" applyBorder="1" applyAlignment="1" applyProtection="1">
      <alignment horizontal="center" vertical="center" wrapText="1"/>
      <protection locked="0"/>
    </xf>
    <xf numFmtId="0" fontId="29" fillId="0" borderId="31" xfId="0" applyFont="1" applyBorder="1" applyAlignment="1" applyProtection="1">
      <alignment horizontal="center" vertical="center" wrapText="1"/>
      <protection locked="0"/>
    </xf>
    <xf numFmtId="176" fontId="4" fillId="0" borderId="19" xfId="0" applyNumberFormat="1" applyFont="1" applyBorder="1" applyAlignment="1" applyProtection="1">
      <alignment horizontal="center" vertical="center"/>
      <protection locked="0"/>
    </xf>
    <xf numFmtId="176" fontId="4" fillId="0" borderId="20" xfId="0" applyNumberFormat="1" applyFont="1" applyBorder="1" applyAlignment="1" applyProtection="1">
      <alignment horizontal="center" vertical="center"/>
      <protection locked="0"/>
    </xf>
    <xf numFmtId="176" fontId="4" fillId="0" borderId="21" xfId="0" applyNumberFormat="1" applyFont="1" applyBorder="1" applyAlignment="1" applyProtection="1">
      <alignment horizontal="center" vertical="center"/>
      <protection locked="0"/>
    </xf>
    <xf numFmtId="0" fontId="29" fillId="0" borderId="28" xfId="0" applyFont="1" applyBorder="1" applyAlignment="1" applyProtection="1">
      <alignment horizontal="center" vertical="top" wrapText="1"/>
      <protection locked="0"/>
    </xf>
    <xf numFmtId="0" fontId="29" fillId="0" borderId="29" xfId="0" applyFont="1" applyBorder="1" applyAlignment="1" applyProtection="1">
      <alignment horizontal="center" vertical="top" wrapText="1"/>
      <protection locked="0"/>
    </xf>
    <xf numFmtId="0" fontId="29" fillId="0" borderId="30" xfId="0" applyFont="1" applyBorder="1" applyAlignment="1" applyProtection="1">
      <alignment horizontal="center" vertical="top" wrapText="1"/>
      <protection locked="0"/>
    </xf>
    <xf numFmtId="0" fontId="29" fillId="0" borderId="36" xfId="0" applyFont="1" applyBorder="1" applyAlignment="1" applyProtection="1">
      <alignment horizontal="center" vertical="top" wrapText="1"/>
      <protection locked="0"/>
    </xf>
    <xf numFmtId="0" fontId="29" fillId="0" borderId="34" xfId="0" applyFont="1" applyBorder="1" applyAlignment="1" applyProtection="1">
      <alignment horizontal="center" vertical="top" wrapText="1"/>
      <protection locked="0"/>
    </xf>
    <xf numFmtId="0" fontId="29" fillId="0" borderId="32" xfId="0" applyFont="1" applyBorder="1" applyAlignment="1" applyProtection="1">
      <alignment horizontal="center" vertical="top" wrapText="1"/>
      <protection locked="0"/>
    </xf>
    <xf numFmtId="176" fontId="4" fillId="0" borderId="33"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4" fillId="0" borderId="0" xfId="0" applyFont="1" applyAlignment="1" applyProtection="1">
      <alignment horizontal="left"/>
      <protection locked="0"/>
    </xf>
    <xf numFmtId="0" fontId="4" fillId="0" borderId="0" xfId="0" applyFont="1" applyAlignment="1" applyProtection="1">
      <alignment horizontal="right" vertical="center" wrapText="1"/>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29" fillId="0" borderId="5"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left" vertical="center" wrapText="1" indent="1"/>
      <protection locked="0"/>
    </xf>
    <xf numFmtId="0" fontId="29" fillId="0" borderId="11" xfId="0" applyFont="1" applyBorder="1" applyAlignment="1" applyProtection="1">
      <alignment horizontal="left" vertical="center" wrapText="1" indent="1"/>
      <protection locked="0"/>
    </xf>
    <xf numFmtId="0" fontId="29" fillId="0" borderId="12" xfId="0" applyFont="1" applyBorder="1" applyAlignment="1" applyProtection="1">
      <alignment horizontal="left" vertical="center" wrapText="1" indent="1"/>
      <protection locked="0"/>
    </xf>
    <xf numFmtId="0" fontId="33" fillId="0" borderId="90" xfId="2" applyFont="1" applyBorder="1" applyAlignment="1" applyProtection="1">
      <alignment horizontal="center" vertical="center"/>
      <protection locked="0"/>
    </xf>
    <xf numFmtId="0" fontId="33" fillId="0" borderId="91" xfId="2" applyFont="1" applyBorder="1" applyAlignment="1" applyProtection="1">
      <alignment horizontal="center" vertical="center"/>
      <protection locked="0"/>
    </xf>
    <xf numFmtId="38" fontId="29" fillId="2" borderId="55" xfId="1" applyFont="1" applyFill="1" applyBorder="1" applyAlignment="1" applyProtection="1">
      <alignment horizontal="right" vertical="center"/>
    </xf>
    <xf numFmtId="38" fontId="29" fillId="2" borderId="99" xfId="1" applyFont="1" applyFill="1" applyBorder="1" applyAlignment="1" applyProtection="1">
      <alignment horizontal="right" vertical="center"/>
    </xf>
    <xf numFmtId="38" fontId="29" fillId="2" borderId="100" xfId="1" applyFont="1" applyFill="1" applyBorder="1" applyAlignment="1" applyProtection="1">
      <alignment horizontal="right" vertical="center"/>
    </xf>
    <xf numFmtId="0" fontId="29" fillId="0" borderId="89" xfId="0" applyFont="1" applyBorder="1" applyAlignment="1" applyProtection="1">
      <alignment horizontal="center" vertical="center" wrapText="1"/>
      <protection locked="0"/>
    </xf>
    <xf numFmtId="0" fontId="29" fillId="0" borderId="86" xfId="0" applyFont="1" applyBorder="1" applyAlignment="1" applyProtection="1">
      <alignment horizontal="center" vertical="center" wrapText="1"/>
      <protection locked="0"/>
    </xf>
    <xf numFmtId="38" fontId="29" fillId="2" borderId="45" xfId="1" applyFont="1" applyFill="1" applyBorder="1" applyAlignment="1" applyProtection="1">
      <alignment horizontal="right" vertical="center"/>
    </xf>
    <xf numFmtId="38" fontId="29" fillId="2" borderId="65" xfId="1" applyFont="1" applyFill="1" applyBorder="1" applyAlignment="1" applyProtection="1">
      <alignment horizontal="right" vertical="center"/>
    </xf>
    <xf numFmtId="0" fontId="29" fillId="0" borderId="87" xfId="0" applyFont="1" applyBorder="1" applyAlignment="1" applyProtection="1">
      <alignment horizontal="center" vertical="center" wrapText="1"/>
      <protection locked="0"/>
    </xf>
    <xf numFmtId="0" fontId="29" fillId="0" borderId="88" xfId="0" applyFont="1" applyBorder="1" applyAlignment="1" applyProtection="1">
      <alignment horizontal="center" vertical="top" wrapText="1"/>
      <protection locked="0"/>
    </xf>
    <xf numFmtId="0" fontId="29" fillId="0" borderId="0" xfId="0" applyFont="1" applyAlignment="1" applyProtection="1">
      <alignment horizontal="center" vertical="top" wrapText="1"/>
      <protection locked="0"/>
    </xf>
    <xf numFmtId="0" fontId="29" fillId="0" borderId="3" xfId="0" applyFont="1" applyBorder="1" applyAlignment="1" applyProtection="1">
      <alignment horizontal="center" vertical="top" wrapText="1"/>
      <protection locked="0"/>
    </xf>
    <xf numFmtId="0" fontId="44" fillId="0" borderId="8" xfId="0" applyFont="1" applyBorder="1" applyAlignment="1">
      <alignment horizontal="center" vertical="center"/>
    </xf>
    <xf numFmtId="0" fontId="44" fillId="0" borderId="40" xfId="0" applyFont="1" applyBorder="1" applyAlignment="1">
      <alignment horizontal="center" vertical="center"/>
    </xf>
    <xf numFmtId="0" fontId="44" fillId="0" borderId="19"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53"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0" xfId="0" applyFont="1" applyBorder="1" applyAlignment="1">
      <alignment horizontal="center" vertical="center" wrapText="1"/>
    </xf>
    <xf numFmtId="0" fontId="62" fillId="0" borderId="6" xfId="0" applyFont="1" applyBorder="1" applyAlignment="1">
      <alignment horizontal="lef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33" xfId="0" applyFont="1" applyBorder="1" applyAlignment="1">
      <alignment horizontal="center" vertical="center"/>
    </xf>
    <xf numFmtId="0" fontId="44" fillId="0" borderId="35" xfId="0" applyFont="1" applyBorder="1" applyAlignment="1">
      <alignment horizontal="center" vertical="center"/>
    </xf>
    <xf numFmtId="38" fontId="44" fillId="2" borderId="41" xfId="1" applyFont="1" applyFill="1" applyBorder="1" applyAlignment="1">
      <alignment horizontal="right" vertical="center"/>
    </xf>
    <xf numFmtId="38" fontId="44" fillId="2" borderId="47" xfId="1" applyFont="1" applyFill="1" applyBorder="1" applyAlignment="1">
      <alignment horizontal="right" vertical="center"/>
    </xf>
    <xf numFmtId="0" fontId="57" fillId="0" borderId="0" xfId="0" applyFont="1" applyAlignment="1">
      <alignment horizontal="left" vertical="center" wrapText="1"/>
    </xf>
    <xf numFmtId="0" fontId="61" fillId="0" borderId="0" xfId="0" applyFont="1" applyAlignment="1">
      <alignment horizontal="left" vertical="center" wrapText="1"/>
    </xf>
    <xf numFmtId="0" fontId="61" fillId="0" borderId="3" xfId="0" applyFont="1" applyBorder="1" applyAlignment="1">
      <alignment horizontal="left" vertical="center" wrapText="1"/>
    </xf>
    <xf numFmtId="0" fontId="61" fillId="0" borderId="34" xfId="0" applyFont="1" applyBorder="1" applyAlignment="1">
      <alignment horizontal="left" vertical="center" wrapText="1"/>
    </xf>
    <xf numFmtId="0" fontId="61" fillId="0" borderId="32" xfId="0" applyFont="1" applyBorder="1" applyAlignment="1">
      <alignment horizontal="left" vertical="center" wrapText="1"/>
    </xf>
    <xf numFmtId="176" fontId="53" fillId="0" borderId="33" xfId="0" applyNumberFormat="1" applyFont="1" applyBorder="1" applyAlignment="1">
      <alignment horizontal="center" vertical="center"/>
    </xf>
    <xf numFmtId="176" fontId="53" fillId="0" borderId="34" xfId="0" applyNumberFormat="1" applyFont="1" applyBorder="1" applyAlignment="1">
      <alignment horizontal="center" vertical="center"/>
    </xf>
    <xf numFmtId="176" fontId="53" fillId="0" borderId="35" xfId="0" applyNumberFormat="1" applyFont="1" applyBorder="1" applyAlignment="1">
      <alignment horizontal="center" vertical="center"/>
    </xf>
    <xf numFmtId="0" fontId="44" fillId="0" borderId="14" xfId="0" applyFont="1" applyBorder="1" applyAlignment="1">
      <alignment horizontal="center" vertical="center"/>
    </xf>
    <xf numFmtId="0" fontId="44" fillId="0" borderId="38" xfId="0" applyFont="1" applyBorder="1" applyAlignment="1">
      <alignment horizontal="center" vertical="center"/>
    </xf>
    <xf numFmtId="0" fontId="44" fillId="0" borderId="19" xfId="0" applyFont="1" applyBorder="1" applyAlignment="1">
      <alignment horizontal="center" vertical="center"/>
    </xf>
    <xf numFmtId="0" fontId="44" fillId="0" borderId="21" xfId="0" applyFont="1" applyBorder="1" applyAlignment="1">
      <alignment horizontal="center" vertical="center"/>
    </xf>
    <xf numFmtId="0" fontId="44" fillId="0" borderId="45" xfId="0" applyFont="1" applyBorder="1" applyAlignment="1">
      <alignment horizontal="center" vertical="center"/>
    </xf>
    <xf numFmtId="38" fontId="44" fillId="2" borderId="46" xfId="1" applyFont="1" applyFill="1" applyBorder="1" applyAlignment="1">
      <alignment horizontal="right" vertical="center"/>
    </xf>
    <xf numFmtId="38" fontId="44" fillId="2" borderId="48" xfId="1" applyFont="1" applyFill="1" applyBorder="1" applyAlignment="1">
      <alignment horizontal="right" vertical="center"/>
    </xf>
    <xf numFmtId="0" fontId="44" fillId="0" borderId="6" xfId="0" applyFont="1" applyBorder="1" applyAlignment="1">
      <alignment horizontal="left" vertical="top" wrapText="1"/>
    </xf>
    <xf numFmtId="0" fontId="44" fillId="0" borderId="7" xfId="0" applyFont="1" applyBorder="1" applyAlignment="1">
      <alignment horizontal="left" vertical="top" wrapText="1"/>
    </xf>
    <xf numFmtId="0" fontId="42" fillId="0" borderId="0" xfId="0" applyFont="1" applyAlignment="1">
      <alignment horizontal="left"/>
    </xf>
    <xf numFmtId="0" fontId="43" fillId="0" borderId="0" xfId="0" applyFont="1" applyAlignment="1">
      <alignment horizontal="right" vertical="center" wrapText="1"/>
    </xf>
    <xf numFmtId="38" fontId="47" fillId="2" borderId="37" xfId="0" applyNumberFormat="1" applyFont="1" applyFill="1" applyBorder="1" applyAlignment="1">
      <alignment horizontal="right" vertical="center" indent="1"/>
    </xf>
    <xf numFmtId="0" fontId="47" fillId="2" borderId="37" xfId="0" applyFont="1" applyFill="1" applyBorder="1" applyAlignment="1">
      <alignment horizontal="right" vertical="center" indent="1"/>
    </xf>
    <xf numFmtId="0" fontId="41" fillId="0" borderId="0" xfId="0" applyFont="1" applyAlignment="1">
      <alignment horizontal="right" vertical="center"/>
    </xf>
    <xf numFmtId="0" fontId="46" fillId="0" borderId="14"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60" fillId="0" borderId="78" xfId="0" applyFont="1" applyBorder="1" applyAlignment="1">
      <alignment horizontal="left" vertical="center" wrapText="1" indent="1"/>
    </xf>
    <xf numFmtId="0" fontId="49" fillId="0" borderId="78" xfId="0" applyFont="1" applyBorder="1" applyAlignment="1">
      <alignment horizontal="left" vertical="center" wrapText="1" indent="1"/>
    </xf>
    <xf numFmtId="0" fontId="49" fillId="0" borderId="9" xfId="0" applyFont="1" applyBorder="1" applyAlignment="1">
      <alignment horizontal="left" vertical="center" wrapText="1" indent="1"/>
    </xf>
    <xf numFmtId="0" fontId="44" fillId="0" borderId="1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6" fillId="0" borderId="19"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21" xfId="0" applyFont="1" applyBorder="1" applyAlignment="1">
      <alignment horizontal="center" vertical="center" wrapText="1"/>
    </xf>
    <xf numFmtId="0" fontId="52" fillId="0" borderId="22" xfId="0" applyFont="1" applyBorder="1" applyAlignment="1">
      <alignment horizontal="left" vertical="center" wrapText="1"/>
    </xf>
    <xf numFmtId="0" fontId="52" fillId="0" borderId="23" xfId="0" applyFont="1" applyBorder="1" applyAlignment="1">
      <alignment horizontal="left" vertical="center" wrapText="1"/>
    </xf>
    <xf numFmtId="0" fontId="52" fillId="0" borderId="24" xfId="0" applyFont="1" applyBorder="1" applyAlignment="1">
      <alignment horizontal="left" vertical="center" wrapText="1"/>
    </xf>
    <xf numFmtId="0" fontId="44" fillId="0" borderId="25"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1" xfId="0" applyFont="1" applyBorder="1" applyAlignment="1">
      <alignment horizontal="center" vertical="center" wrapText="1"/>
    </xf>
    <xf numFmtId="176" fontId="53" fillId="0" borderId="19" xfId="0" applyNumberFormat="1" applyFont="1" applyBorder="1" applyAlignment="1">
      <alignment horizontal="center" vertical="center"/>
    </xf>
    <xf numFmtId="176" fontId="53" fillId="0" borderId="20" xfId="0" applyNumberFormat="1" applyFont="1" applyBorder="1" applyAlignment="1">
      <alignment horizontal="center" vertical="center"/>
    </xf>
    <xf numFmtId="176" fontId="53" fillId="0" borderId="21" xfId="0" applyNumberFormat="1" applyFont="1" applyBorder="1" applyAlignment="1">
      <alignment horizontal="center" vertical="center"/>
    </xf>
    <xf numFmtId="0" fontId="45" fillId="0" borderId="0" xfId="0" applyFont="1" applyAlignment="1">
      <alignment horizontal="right" vertical="center"/>
    </xf>
    <xf numFmtId="0" fontId="45" fillId="0" borderId="0" xfId="0" applyFont="1" applyAlignment="1">
      <alignment horizontal="left" vertical="center"/>
    </xf>
    <xf numFmtId="0" fontId="54" fillId="0" borderId="0" xfId="0" applyFont="1" applyAlignment="1">
      <alignment horizontal="center" vertical="top" wrapText="1"/>
    </xf>
    <xf numFmtId="0" fontId="54" fillId="0" borderId="3" xfId="0" applyFont="1" applyBorder="1" applyAlignment="1">
      <alignment horizontal="center" vertical="top" wrapText="1"/>
    </xf>
    <xf numFmtId="0" fontId="54" fillId="0" borderId="34" xfId="0" applyFont="1" applyBorder="1" applyAlignment="1">
      <alignment horizontal="center" vertical="top" wrapText="1"/>
    </xf>
    <xf numFmtId="0" fontId="54" fillId="0" borderId="32" xfId="0" applyFont="1" applyBorder="1" applyAlignment="1">
      <alignment horizontal="center" vertical="top" wrapText="1"/>
    </xf>
    <xf numFmtId="0" fontId="5" fillId="0" borderId="0" xfId="0" applyFont="1" applyAlignment="1">
      <alignment horizontal="right" vertical="top"/>
    </xf>
    <xf numFmtId="0" fontId="9" fillId="0" borderId="0" xfId="0" applyFont="1" applyAlignment="1">
      <alignment horizontal="left" vertical="top" wrapText="1"/>
    </xf>
    <xf numFmtId="38" fontId="5" fillId="0" borderId="5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7" xfId="1" applyFont="1" applyFill="1" applyBorder="1" applyAlignment="1">
      <alignment horizontal="center" vertical="center"/>
    </xf>
    <xf numFmtId="38" fontId="5" fillId="0" borderId="50" xfId="1" applyFont="1" applyFill="1" applyBorder="1" applyAlignment="1">
      <alignment horizontal="center" vertical="center"/>
    </xf>
    <xf numFmtId="38" fontId="5" fillId="0" borderId="85" xfId="1" applyFont="1" applyFill="1" applyBorder="1" applyAlignment="1">
      <alignment horizontal="center" vertical="center"/>
    </xf>
    <xf numFmtId="38" fontId="5" fillId="0" borderId="86" xfId="1" applyFont="1" applyFill="1" applyBorder="1" applyAlignment="1">
      <alignment horizontal="center" vertical="center"/>
    </xf>
    <xf numFmtId="0" fontId="10" fillId="0" borderId="25" xfId="0" applyFont="1" applyBorder="1" applyAlignment="1">
      <alignment horizontal="right" vertical="center" wrapText="1" shrinkToFit="1"/>
    </xf>
    <xf numFmtId="0" fontId="10" fillId="0" borderId="0" xfId="0" applyFont="1" applyAlignment="1">
      <alignment horizontal="right" vertical="center" wrapText="1" shrinkToFit="1"/>
    </xf>
    <xf numFmtId="0" fontId="9" fillId="0" borderId="74"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80" xfId="0" applyFont="1" applyBorder="1" applyAlignment="1">
      <alignment horizontal="center" vertical="center" wrapText="1"/>
    </xf>
    <xf numFmtId="0" fontId="76" fillId="0" borderId="76" xfId="0" applyFont="1" applyBorder="1" applyAlignment="1">
      <alignment horizontal="center" vertical="center" wrapText="1"/>
    </xf>
    <xf numFmtId="0" fontId="76" fillId="0" borderId="9"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58"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9"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2" xfId="0" applyFont="1" applyBorder="1" applyAlignment="1">
      <alignment horizontal="center" vertical="center" wrapText="1"/>
    </xf>
    <xf numFmtId="38" fontId="5" fillId="0" borderId="64"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18" xfId="1" applyFont="1" applyFill="1" applyBorder="1" applyAlignment="1">
      <alignment horizontal="center" vertical="center"/>
    </xf>
    <xf numFmtId="38" fontId="53" fillId="0" borderId="52" xfId="1" applyFont="1" applyFill="1" applyBorder="1" applyAlignment="1">
      <alignment horizontal="left" vertical="center"/>
    </xf>
    <xf numFmtId="38" fontId="53" fillId="0" borderId="20" xfId="1" applyFont="1" applyFill="1" applyBorder="1" applyAlignment="1">
      <alignment horizontal="left" vertical="center"/>
    </xf>
    <xf numFmtId="38" fontId="53" fillId="0" borderId="27" xfId="1" applyFont="1" applyFill="1" applyBorder="1" applyAlignment="1">
      <alignment horizontal="left" vertical="center"/>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76" fillId="0" borderId="67" xfId="0" applyFont="1" applyBorder="1" applyAlignment="1">
      <alignment horizontal="center" vertical="center" wrapText="1"/>
    </xf>
    <xf numFmtId="0" fontId="76" fillId="0" borderId="69"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69" xfId="0" applyFont="1" applyBorder="1" applyAlignment="1">
      <alignment horizontal="center" vertical="center" wrapText="1"/>
    </xf>
    <xf numFmtId="0" fontId="5" fillId="4" borderId="62" xfId="0" applyFont="1" applyFill="1" applyBorder="1" applyAlignment="1">
      <alignment horizontal="center" vertical="center" wrapText="1" shrinkToFit="1"/>
    </xf>
    <xf numFmtId="0" fontId="5" fillId="4" borderId="60" xfId="0" applyFont="1" applyFill="1" applyBorder="1" applyAlignment="1">
      <alignment horizontal="center" vertical="center" wrapText="1" shrinkToFit="1"/>
    </xf>
    <xf numFmtId="38" fontId="5" fillId="3" borderId="62" xfId="1" applyFont="1" applyFill="1" applyBorder="1" applyAlignment="1">
      <alignment horizontal="right" vertical="center"/>
    </xf>
    <xf numFmtId="38" fontId="5" fillId="3" borderId="72" xfId="1" applyFont="1" applyFill="1" applyBorder="1" applyAlignment="1">
      <alignment horizontal="right" vertical="center"/>
    </xf>
    <xf numFmtId="38" fontId="53" fillId="0" borderId="36" xfId="1" applyFont="1" applyFill="1" applyBorder="1" applyAlignment="1">
      <alignment horizontal="left" vertical="center"/>
    </xf>
    <xf numFmtId="38" fontId="53" fillId="0" borderId="34" xfId="1" applyFont="1" applyFill="1" applyBorder="1" applyAlignment="1">
      <alignment horizontal="left" vertical="center"/>
    </xf>
    <xf numFmtId="38" fontId="53" fillId="0" borderId="32" xfId="1" applyFont="1" applyFill="1" applyBorder="1" applyAlignment="1">
      <alignment horizontal="left" vertical="center"/>
    </xf>
    <xf numFmtId="0" fontId="73" fillId="0" borderId="0" xfId="0" applyFont="1" applyAlignment="1">
      <alignment horizontal="center" vertical="center" wrapText="1"/>
    </xf>
    <xf numFmtId="0" fontId="5" fillId="0" borderId="57" xfId="0" applyFont="1" applyBorder="1" applyAlignment="1">
      <alignment horizontal="center" vertical="center"/>
    </xf>
    <xf numFmtId="0" fontId="5" fillId="0" borderId="45"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9" fillId="0" borderId="43" xfId="0" applyFont="1" applyBorder="1" applyAlignment="1">
      <alignment horizontal="center" vertical="center"/>
    </xf>
    <xf numFmtId="0" fontId="53" fillId="0" borderId="43" xfId="0" applyFont="1" applyBorder="1" applyAlignment="1">
      <alignment horizontal="left" vertical="center"/>
    </xf>
    <xf numFmtId="0" fontId="9" fillId="0" borderId="43" xfId="0" applyFont="1" applyBorder="1" applyAlignment="1">
      <alignment horizontal="center" vertical="center" wrapText="1"/>
    </xf>
    <xf numFmtId="0" fontId="53" fillId="0" borderId="43" xfId="0" applyFont="1" applyBorder="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right" vertical="center" wrapText="1"/>
    </xf>
    <xf numFmtId="177" fontId="5" fillId="3" borderId="37" xfId="0" applyNumberFormat="1" applyFont="1" applyFill="1" applyBorder="1" applyAlignment="1">
      <alignment horizontal="center" vertical="center" wrapText="1"/>
    </xf>
    <xf numFmtId="0" fontId="54" fillId="0" borderId="90" xfId="2" applyFont="1" applyBorder="1" applyAlignment="1">
      <alignment horizontal="center" vertical="center"/>
    </xf>
    <xf numFmtId="0" fontId="54" fillId="0" borderId="91" xfId="2" applyFont="1" applyBorder="1" applyAlignment="1">
      <alignment horizontal="center" vertical="center"/>
    </xf>
    <xf numFmtId="0" fontId="44" fillId="0" borderId="87" xfId="0" applyFont="1" applyBorder="1" applyAlignment="1">
      <alignment horizontal="center" vertical="center" wrapText="1"/>
    </xf>
    <xf numFmtId="176" fontId="50" fillId="0" borderId="19" xfId="0" applyNumberFormat="1" applyFont="1" applyBorder="1" applyAlignment="1">
      <alignment horizontal="center" vertical="center"/>
    </xf>
    <xf numFmtId="176" fontId="50" fillId="0" borderId="20" xfId="0" applyNumberFormat="1" applyFont="1" applyBorder="1" applyAlignment="1">
      <alignment horizontal="center" vertical="center"/>
    </xf>
    <xf numFmtId="176" fontId="50" fillId="0" borderId="21" xfId="0" applyNumberFormat="1" applyFont="1" applyBorder="1" applyAlignment="1">
      <alignment horizontal="center" vertical="center"/>
    </xf>
    <xf numFmtId="0" fontId="44" fillId="0" borderId="28" xfId="0" applyFont="1" applyBorder="1" applyAlignment="1">
      <alignment horizontal="center" vertical="top" wrapText="1"/>
    </xf>
    <xf numFmtId="0" fontId="44" fillId="0" borderId="29" xfId="0" applyFont="1" applyBorder="1" applyAlignment="1">
      <alignment horizontal="center" vertical="top" wrapText="1"/>
    </xf>
    <xf numFmtId="0" fontId="44" fillId="0" borderId="30" xfId="0" applyFont="1" applyBorder="1" applyAlignment="1">
      <alignment horizontal="center" vertical="top" wrapText="1"/>
    </xf>
    <xf numFmtId="0" fontId="44" fillId="0" borderId="88" xfId="0" applyFont="1" applyBorder="1" applyAlignment="1">
      <alignment horizontal="center" vertical="top" wrapText="1"/>
    </xf>
    <xf numFmtId="0" fontId="44" fillId="0" borderId="0" xfId="0" applyFont="1" applyAlignment="1">
      <alignment horizontal="center" vertical="top" wrapText="1"/>
    </xf>
    <xf numFmtId="0" fontId="44" fillId="0" borderId="3" xfId="0" applyFont="1" applyBorder="1" applyAlignment="1">
      <alignment horizontal="center" vertical="top" wrapText="1"/>
    </xf>
    <xf numFmtId="0" fontId="44" fillId="0" borderId="36" xfId="0" applyFont="1" applyBorder="1" applyAlignment="1">
      <alignment horizontal="center" vertical="top" wrapText="1"/>
    </xf>
    <xf numFmtId="0" fontId="44" fillId="0" borderId="34" xfId="0" applyFont="1" applyBorder="1" applyAlignment="1">
      <alignment horizontal="center" vertical="top" wrapText="1"/>
    </xf>
    <xf numFmtId="0" fontId="44" fillId="0" borderId="32" xfId="0" applyFont="1" applyBorder="1" applyAlignment="1">
      <alignment horizontal="center" vertical="top" wrapText="1"/>
    </xf>
    <xf numFmtId="0" fontId="44" fillId="0" borderId="89" xfId="0" applyFont="1" applyBorder="1" applyAlignment="1">
      <alignment horizontal="center" vertical="center" wrapText="1"/>
    </xf>
    <xf numFmtId="0" fontId="44" fillId="0" borderId="86" xfId="0" applyFont="1" applyBorder="1" applyAlignment="1">
      <alignment horizontal="center" vertical="center" wrapText="1"/>
    </xf>
    <xf numFmtId="176" fontId="50" fillId="0" borderId="33" xfId="0" applyNumberFormat="1" applyFont="1" applyBorder="1" applyAlignment="1">
      <alignment horizontal="center" vertical="center"/>
    </xf>
    <xf numFmtId="176" fontId="50" fillId="0" borderId="34" xfId="0" applyNumberFormat="1" applyFont="1" applyBorder="1" applyAlignment="1">
      <alignment horizontal="center" vertical="center"/>
    </xf>
    <xf numFmtId="176" fontId="50" fillId="0" borderId="35" xfId="0" applyNumberFormat="1" applyFont="1" applyBorder="1" applyAlignment="1">
      <alignment horizontal="center" vertical="center"/>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63" fillId="0" borderId="22" xfId="0" applyFont="1" applyBorder="1" applyAlignment="1">
      <alignment horizontal="left" vertical="center" wrapText="1"/>
    </xf>
    <xf numFmtId="0" fontId="63" fillId="0" borderId="23" xfId="0" applyFont="1" applyBorder="1" applyAlignment="1">
      <alignment horizontal="left" vertical="center" wrapText="1"/>
    </xf>
    <xf numFmtId="0" fontId="63" fillId="0" borderId="24" xfId="0" applyFont="1" applyBorder="1" applyAlignment="1">
      <alignment horizontal="left" vertical="center" wrapText="1"/>
    </xf>
    <xf numFmtId="0" fontId="41" fillId="0" borderId="0" xfId="0" applyFont="1" applyAlignment="1">
      <alignment horizontal="right" vertical="center" wrapText="1"/>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10" xfId="0" applyFont="1" applyBorder="1" applyAlignment="1">
      <alignment horizontal="left" vertical="center" wrapText="1" indent="1"/>
    </xf>
    <xf numFmtId="0" fontId="46" fillId="0" borderId="11" xfId="0" applyFont="1" applyBorder="1" applyAlignment="1">
      <alignment horizontal="left" vertical="center" wrapText="1" indent="1"/>
    </xf>
    <xf numFmtId="0" fontId="46" fillId="0" borderId="12" xfId="0" applyFont="1" applyBorder="1" applyAlignment="1">
      <alignment horizontal="left" vertical="center" wrapText="1" indent="1"/>
    </xf>
    <xf numFmtId="0" fontId="64" fillId="0" borderId="0" xfId="0" applyFont="1" applyAlignment="1">
      <alignment horizontal="left" vertical="center" wrapText="1"/>
    </xf>
    <xf numFmtId="0" fontId="68" fillId="7" borderId="0" xfId="0" applyFont="1" applyFill="1" applyAlignment="1">
      <alignment horizontal="center" vertical="center" wrapText="1" shrinkToFit="1"/>
    </xf>
    <xf numFmtId="14" fontId="4" fillId="5" borderId="14" xfId="0" applyNumberFormat="1" applyFont="1" applyFill="1" applyBorder="1" applyAlignment="1">
      <alignment horizontal="center" vertical="center"/>
    </xf>
    <xf numFmtId="14" fontId="4" fillId="5" borderId="7" xfId="0" applyNumberFormat="1" applyFont="1" applyFill="1" applyBorder="1" applyAlignment="1">
      <alignment horizontal="center" vertical="center"/>
    </xf>
    <xf numFmtId="0" fontId="4" fillId="6" borderId="14" xfId="0" applyFont="1" applyFill="1" applyBorder="1" applyAlignment="1">
      <alignment horizontal="center" vertical="center"/>
    </xf>
    <xf numFmtId="0" fontId="4" fillId="6" borderId="7" xfId="0" applyFont="1" applyFill="1" applyBorder="1" applyAlignment="1">
      <alignment horizontal="center" vertical="center"/>
    </xf>
    <xf numFmtId="176" fontId="25" fillId="6" borderId="14" xfId="0" applyNumberFormat="1" applyFont="1" applyFill="1" applyBorder="1" applyAlignment="1">
      <alignment horizontal="center" vertical="center"/>
    </xf>
    <xf numFmtId="176" fontId="25" fillId="6" borderId="6" xfId="0" applyNumberFormat="1" applyFont="1" applyFill="1" applyBorder="1" applyAlignment="1">
      <alignment horizontal="center" vertical="center"/>
    </xf>
    <xf numFmtId="176" fontId="25" fillId="6" borderId="7" xfId="0" applyNumberFormat="1" applyFont="1" applyFill="1" applyBorder="1" applyAlignment="1">
      <alignment horizontal="center" vertical="center"/>
    </xf>
    <xf numFmtId="0" fontId="27" fillId="0" borderId="0" xfId="0" applyFont="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4" fillId="5" borderId="94"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32" xfId="0" applyFont="1" applyFill="1" applyBorder="1" applyAlignment="1">
      <alignment horizontal="center" vertical="center"/>
    </xf>
    <xf numFmtId="0" fontId="41" fillId="0" borderId="0" xfId="0" applyFont="1" applyAlignment="1">
      <alignment horizontal="right" vertical="top"/>
    </xf>
  </cellXfs>
  <cellStyles count="5">
    <cellStyle name="桁区切り 2" xfId="1" xr:uid="{B8946EE6-D4EB-4612-A0EF-A10E0BA67E89}"/>
    <cellStyle name="桁区切り 4" xfId="4" xr:uid="{CE494C84-2587-484A-84D8-6C493DD41ACD}"/>
    <cellStyle name="標準" xfId="0" builtinId="0"/>
    <cellStyle name="標準 2 4" xfId="2" xr:uid="{3B2FC416-9CBE-4FE1-B002-48DCD40620B4}"/>
    <cellStyle name="標準 3" xfId="3" xr:uid="{4D8C4EBA-135B-4DE4-BFFE-8A445419D703}"/>
  </cellStyles>
  <dxfs count="0"/>
  <tableStyles count="0" defaultTableStyle="TableStyleMedium2" defaultPivotStyle="PivotStyleLight16"/>
  <colors>
    <mruColors>
      <color rgb="FFDDDD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304799</xdr:colOff>
      <xdr:row>10</xdr:row>
      <xdr:rowOff>152401</xdr:rowOff>
    </xdr:from>
    <xdr:to>
      <xdr:col>21</xdr:col>
      <xdr:colOff>581024</xdr:colOff>
      <xdr:row>13</xdr:row>
      <xdr:rowOff>409576</xdr:rowOff>
    </xdr:to>
    <xdr:sp macro="" textlink="">
      <xdr:nvSpPr>
        <xdr:cNvPr id="2" name="正方形/長方形 1">
          <a:extLst>
            <a:ext uri="{FF2B5EF4-FFF2-40B4-BE49-F238E27FC236}">
              <a16:creationId xmlns:a16="http://schemas.microsoft.com/office/drawing/2014/main" id="{6C455E24-F83E-44E0-8752-D23CF099CEC8}"/>
            </a:ext>
          </a:extLst>
        </xdr:cNvPr>
        <xdr:cNvSpPr/>
      </xdr:nvSpPr>
      <xdr:spPr>
        <a:xfrm>
          <a:off x="13582649" y="3686176"/>
          <a:ext cx="3819525" cy="800100"/>
        </a:xfrm>
        <a:prstGeom prst="rect">
          <a:avLst/>
        </a:prstGeom>
        <a:solidFill>
          <a:schemeClr val="accent5">
            <a:lumMod val="20000"/>
            <a:lumOff val="80000"/>
          </a:schemeClr>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宿舎別（様式</a:t>
          </a:r>
          <a:r>
            <a:rPr kumimoji="1" lang="en-US" altLang="ja-JP" sz="1400" b="1">
              <a:solidFill>
                <a:schemeClr val="tx1"/>
              </a:solidFill>
              <a:latin typeface="ＭＳ Ｐゴシック" panose="020B0600070205080204" pitchFamily="50" charset="-128"/>
              <a:ea typeface="ＭＳ Ｐゴシック" panose="020B0600070205080204" pitchFamily="50" charset="-128"/>
            </a:rPr>
            <a:t>1-3</a:t>
          </a:r>
          <a:r>
            <a:rPr kumimoji="1" lang="ja-JP" altLang="en-US" sz="1400" b="1">
              <a:solidFill>
                <a:schemeClr val="tx1"/>
              </a:solidFill>
              <a:latin typeface="ＭＳ Ｐゴシック" panose="020B0600070205080204" pitchFamily="50" charset="-128"/>
              <a:ea typeface="ＭＳ Ｐゴシック" panose="020B0600070205080204" pitchFamily="50" charset="-128"/>
            </a:rPr>
            <a:t>）と経費払込照合表（別紙</a:t>
          </a:r>
          <a:r>
            <a:rPr kumimoji="1" lang="en-US" altLang="ja-JP" sz="1400" b="1">
              <a:solidFill>
                <a:schemeClr val="tx1"/>
              </a:solidFill>
              <a:latin typeface="ＭＳ Ｐゴシック" panose="020B0600070205080204" pitchFamily="50" charset="-128"/>
              <a:ea typeface="ＭＳ Ｐゴシック" panose="020B0600070205080204" pitchFamily="50" charset="-128"/>
            </a:rPr>
            <a:t>1</a:t>
          </a:r>
          <a:r>
            <a:rPr kumimoji="1" lang="ja-JP" altLang="en-US" sz="1400" b="1">
              <a:solidFill>
                <a:schemeClr val="tx1"/>
              </a:solidFill>
              <a:latin typeface="ＭＳ Ｐゴシック" panose="020B0600070205080204" pitchFamily="50" charset="-128"/>
              <a:ea typeface="ＭＳ Ｐゴシック" panose="020B0600070205080204" pitchFamily="50" charset="-128"/>
            </a:rPr>
            <a:t>）は、</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b="1" u="sng">
              <a:solidFill>
                <a:schemeClr val="tx1"/>
              </a:solidFill>
              <a:latin typeface="ＭＳ Ｐゴシック" panose="020B0600070205080204" pitchFamily="50" charset="-128"/>
              <a:ea typeface="ＭＳ Ｐゴシック" panose="020B0600070205080204" pitchFamily="50" charset="-128"/>
            </a:rPr>
            <a:t>別々に</a:t>
          </a:r>
          <a:r>
            <a:rPr kumimoji="1" lang="en-US" altLang="ja-JP" sz="1400" b="1" u="sng">
              <a:solidFill>
                <a:schemeClr val="tx1"/>
              </a:solidFill>
              <a:latin typeface="ＭＳ Ｐゴシック" panose="020B0600070205080204" pitchFamily="50" charset="-128"/>
              <a:ea typeface="ＭＳ Ｐゴシック" panose="020B0600070205080204" pitchFamily="50" charset="-128"/>
            </a:rPr>
            <a:t>A4</a:t>
          </a:r>
          <a:r>
            <a:rPr kumimoji="1" lang="ja-JP" altLang="en-US" sz="1400" b="1" u="sng">
              <a:solidFill>
                <a:schemeClr val="tx1"/>
              </a:solidFill>
              <a:latin typeface="ＭＳ Ｐゴシック" panose="020B0600070205080204" pitchFamily="50" charset="-128"/>
              <a:ea typeface="ＭＳ Ｐゴシック" panose="020B0600070205080204" pitchFamily="50" charset="-128"/>
            </a:rPr>
            <a:t>横</a:t>
          </a:r>
          <a:r>
            <a:rPr kumimoji="1" lang="ja-JP" altLang="en-US" sz="1400" b="1" u="none">
              <a:solidFill>
                <a:schemeClr val="tx1"/>
              </a:solidFill>
              <a:latin typeface="ＭＳ Ｐゴシック" panose="020B0600070205080204" pitchFamily="50" charset="-128"/>
              <a:ea typeface="ＭＳ Ｐゴシック" panose="020B0600070205080204" pitchFamily="50" charset="-128"/>
            </a:rPr>
            <a:t>で</a:t>
          </a:r>
          <a:r>
            <a:rPr kumimoji="1" lang="ja-JP" altLang="en-US" sz="1400" b="1">
              <a:solidFill>
                <a:schemeClr val="tx1"/>
              </a:solidFill>
              <a:latin typeface="ＭＳ Ｐゴシック" panose="020B0600070205080204" pitchFamily="50" charset="-128"/>
              <a:ea typeface="ＭＳ Ｐゴシック" panose="020B0600070205080204" pitchFamily="50" charset="-128"/>
            </a:rPr>
            <a:t>印刷してください。（それぞれ片面複写）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428625</xdr:colOff>
      <xdr:row>12</xdr:row>
      <xdr:rowOff>19050</xdr:rowOff>
    </xdr:from>
    <xdr:to>
      <xdr:col>23</xdr:col>
      <xdr:colOff>19050</xdr:colOff>
      <xdr:row>14</xdr:row>
      <xdr:rowOff>200025</xdr:rowOff>
    </xdr:to>
    <xdr:sp macro="" textlink="">
      <xdr:nvSpPr>
        <xdr:cNvPr id="3" name="正方形/長方形 2">
          <a:extLst>
            <a:ext uri="{FF2B5EF4-FFF2-40B4-BE49-F238E27FC236}">
              <a16:creationId xmlns:a16="http://schemas.microsoft.com/office/drawing/2014/main" id="{9E8FFE0C-3347-4A45-B27D-77947FBA379D}"/>
            </a:ext>
          </a:extLst>
        </xdr:cNvPr>
        <xdr:cNvSpPr/>
      </xdr:nvSpPr>
      <xdr:spPr>
        <a:xfrm>
          <a:off x="13706475" y="3924300"/>
          <a:ext cx="3819525" cy="800100"/>
        </a:xfrm>
        <a:prstGeom prst="rect">
          <a:avLst/>
        </a:prstGeom>
        <a:solidFill>
          <a:srgbClr val="5B9BD5">
            <a:lumMod val="20000"/>
            <a:lumOff val="80000"/>
          </a:srgbClr>
        </a:solidFill>
        <a:ln w="28575" cap="flat" cmpd="sng" algn="ctr">
          <a:solidFill>
            <a:srgbClr val="4472C4"/>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宿舎別（様式</a:t>
          </a:r>
          <a:r>
            <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1-4</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）と経費払込照合表（別紙</a:t>
          </a:r>
          <a:r>
            <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）は、</a:t>
          </a:r>
          <a:endPar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別々に</a:t>
          </a:r>
          <a:r>
            <a:rPr kumimoji="1" lang="en-US" altLang="ja-JP"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A4</a:t>
          </a:r>
          <a:r>
            <a:rPr kumimoji="1" lang="ja-JP" altLang="en-US" sz="14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横</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で印刷してください。（それぞれ片面複写）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607468</xdr:colOff>
      <xdr:row>0</xdr:row>
      <xdr:rowOff>194719</xdr:rowOff>
    </xdr:from>
    <xdr:to>
      <xdr:col>8</xdr:col>
      <xdr:colOff>283618</xdr:colOff>
      <xdr:row>0</xdr:row>
      <xdr:rowOff>889000</xdr:rowOff>
    </xdr:to>
    <xdr:sp macro="" textlink="">
      <xdr:nvSpPr>
        <xdr:cNvPr id="2" name="角丸四角形 19">
          <a:extLst>
            <a:ext uri="{FF2B5EF4-FFF2-40B4-BE49-F238E27FC236}">
              <a16:creationId xmlns:a16="http://schemas.microsoft.com/office/drawing/2014/main" id="{8AEFE508-2CE0-44EA-AF30-0818C1B6FEA7}"/>
            </a:ext>
          </a:extLst>
        </xdr:cNvPr>
        <xdr:cNvSpPr/>
      </xdr:nvSpPr>
      <xdr:spPr>
        <a:xfrm>
          <a:off x="5027068" y="194719"/>
          <a:ext cx="2333625" cy="694281"/>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記入例③</a:t>
          </a:r>
          <a:endParaRPr lang="en-US" alt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4</xdr:col>
      <xdr:colOff>174625</xdr:colOff>
      <xdr:row>0</xdr:row>
      <xdr:rowOff>1143001</xdr:rowOff>
    </xdr:from>
    <xdr:to>
      <xdr:col>7</xdr:col>
      <xdr:colOff>63501</xdr:colOff>
      <xdr:row>2</xdr:row>
      <xdr:rowOff>206375</xdr:rowOff>
    </xdr:to>
    <xdr:sp macro="" textlink="">
      <xdr:nvSpPr>
        <xdr:cNvPr id="3" name="線吹き出し 1 (枠付き) 9">
          <a:extLst>
            <a:ext uri="{FF2B5EF4-FFF2-40B4-BE49-F238E27FC236}">
              <a16:creationId xmlns:a16="http://schemas.microsoft.com/office/drawing/2014/main" id="{894C63DB-FF91-4632-8AA5-809A3445E1D7}"/>
            </a:ext>
          </a:extLst>
        </xdr:cNvPr>
        <xdr:cNvSpPr/>
      </xdr:nvSpPr>
      <xdr:spPr>
        <a:xfrm>
          <a:off x="3708400" y="1143001"/>
          <a:ext cx="2546351" cy="711199"/>
        </a:xfrm>
        <a:prstGeom prst="borderCallout1">
          <a:avLst>
            <a:gd name="adj1" fmla="val 276780"/>
            <a:gd name="adj2" fmla="val 34388"/>
            <a:gd name="adj3" fmla="val 97699"/>
            <a:gd name="adj4" fmla="val 100427"/>
          </a:avLst>
        </a:prstGeom>
        <a:solidFill>
          <a:srgbClr val="FFEBEB"/>
        </a:solidFill>
        <a:ln w="3175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0" kern="100" baseline="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直線距離で計算</a:t>
          </a:r>
        </a:p>
        <a:p>
          <a:pPr algn="l">
            <a:spcAft>
              <a:spcPts val="0"/>
            </a:spcAft>
          </a:pPr>
          <a:r>
            <a:rPr lang="ja-JP" altLang="en-US" sz="1400" b="0" kern="100" baseline="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（福祉避難所から宿舎まで）</a:t>
          </a:r>
        </a:p>
      </xdr:txBody>
    </xdr:sp>
    <xdr:clientData/>
  </xdr:twoCellAnchor>
  <xdr:twoCellAnchor>
    <xdr:from>
      <xdr:col>3</xdr:col>
      <xdr:colOff>28575</xdr:colOff>
      <xdr:row>9</xdr:row>
      <xdr:rowOff>0</xdr:rowOff>
    </xdr:from>
    <xdr:to>
      <xdr:col>4</xdr:col>
      <xdr:colOff>866775</xdr:colOff>
      <xdr:row>9</xdr:row>
      <xdr:rowOff>419100</xdr:rowOff>
    </xdr:to>
    <xdr:sp macro="" textlink="">
      <xdr:nvSpPr>
        <xdr:cNvPr id="4" name="正方形/長方形 3">
          <a:extLst>
            <a:ext uri="{FF2B5EF4-FFF2-40B4-BE49-F238E27FC236}">
              <a16:creationId xmlns:a16="http://schemas.microsoft.com/office/drawing/2014/main" id="{1D83F78C-9028-4AC0-9F74-20EE2570879C}"/>
            </a:ext>
          </a:extLst>
        </xdr:cNvPr>
        <xdr:cNvSpPr/>
      </xdr:nvSpPr>
      <xdr:spPr>
        <a:xfrm>
          <a:off x="2676525" y="4314825"/>
          <a:ext cx="1724025" cy="419100"/>
        </a:xfrm>
        <a:prstGeom prst="rect">
          <a:avLst/>
        </a:prstGeom>
        <a:noFill/>
        <a:ln w="53975">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1</xdr:col>
      <xdr:colOff>121227</xdr:colOff>
      <xdr:row>7</xdr:row>
      <xdr:rowOff>127000</xdr:rowOff>
    </xdr:from>
    <xdr:to>
      <xdr:col>6</xdr:col>
      <xdr:colOff>825500</xdr:colOff>
      <xdr:row>8</xdr:row>
      <xdr:rowOff>206375</xdr:rowOff>
    </xdr:to>
    <xdr:sp macro="" textlink="">
      <xdr:nvSpPr>
        <xdr:cNvPr id="5" name="線吹き出し 1 (枠付き) 9">
          <a:extLst>
            <a:ext uri="{FF2B5EF4-FFF2-40B4-BE49-F238E27FC236}">
              <a16:creationId xmlns:a16="http://schemas.microsoft.com/office/drawing/2014/main" id="{26E48C68-B985-47BE-BAF5-8CE0CEB6C879}"/>
            </a:ext>
          </a:extLst>
        </xdr:cNvPr>
        <xdr:cNvSpPr/>
      </xdr:nvSpPr>
      <xdr:spPr>
        <a:xfrm>
          <a:off x="845127" y="3565525"/>
          <a:ext cx="5285798" cy="517525"/>
        </a:xfrm>
        <a:prstGeom prst="borderCallout1">
          <a:avLst>
            <a:gd name="adj1" fmla="val 97557"/>
            <a:gd name="adj2" fmla="val 75607"/>
            <a:gd name="adj3" fmla="val 150334"/>
            <a:gd name="adj4" fmla="val 65973"/>
          </a:avLst>
        </a:prstGeom>
        <a:solidFill>
          <a:srgbClr val="DDFEFF"/>
        </a:solidFill>
        <a:ln w="381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この額をア・様式</a:t>
          </a:r>
          <a:r>
            <a:rPr lang="en-US" altLang="ja-JP"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1-2</a:t>
          </a: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の</a:t>
          </a:r>
          <a:r>
            <a:rPr lang="ja-JP" altLang="en-US" sz="1400" b="1" kern="100">
              <a:solidFill>
                <a:srgbClr val="00808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［Ｂ］</a:t>
          </a: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（助成対象額）欄</a:t>
          </a:r>
          <a:r>
            <a:rPr lang="ja-JP"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へ</a:t>
          </a: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記入</a:t>
          </a:r>
          <a:endParaRPr lang="ja-JP" sz="1400" b="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endParaRPr>
        </a:p>
      </xdr:txBody>
    </xdr:sp>
    <xdr:clientData/>
  </xdr:twoCellAnchor>
  <xdr:twoCellAnchor>
    <xdr:from>
      <xdr:col>9</xdr:col>
      <xdr:colOff>539751</xdr:colOff>
      <xdr:row>3</xdr:row>
      <xdr:rowOff>1</xdr:rowOff>
    </xdr:from>
    <xdr:to>
      <xdr:col>12</xdr:col>
      <xdr:colOff>793871</xdr:colOff>
      <xdr:row>4</xdr:row>
      <xdr:rowOff>2</xdr:rowOff>
    </xdr:to>
    <xdr:sp macro="" textlink="">
      <xdr:nvSpPr>
        <xdr:cNvPr id="6" name="吹き出し: 線 5">
          <a:extLst>
            <a:ext uri="{FF2B5EF4-FFF2-40B4-BE49-F238E27FC236}">
              <a16:creationId xmlns:a16="http://schemas.microsoft.com/office/drawing/2014/main" id="{36E1E64A-D4EE-471F-AE73-CFB23CB3AE23}"/>
            </a:ext>
          </a:extLst>
        </xdr:cNvPr>
        <xdr:cNvSpPr/>
      </xdr:nvSpPr>
      <xdr:spPr>
        <a:xfrm>
          <a:off x="8502651" y="1895476"/>
          <a:ext cx="2911595" cy="495301"/>
        </a:xfrm>
        <a:prstGeom prst="borderCallout1">
          <a:avLst>
            <a:gd name="adj1" fmla="val 101259"/>
            <a:gd name="adj2" fmla="val 53453"/>
            <a:gd name="adj3" fmla="val 155295"/>
            <a:gd name="adj4" fmla="val 48519"/>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建物名、部屋番号まで記入</a:t>
          </a:r>
          <a:endPar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95249</xdr:colOff>
      <xdr:row>9</xdr:row>
      <xdr:rowOff>117475</xdr:rowOff>
    </xdr:from>
    <xdr:to>
      <xdr:col>14</xdr:col>
      <xdr:colOff>460374</xdr:colOff>
      <xdr:row>14</xdr:row>
      <xdr:rowOff>86591</xdr:rowOff>
    </xdr:to>
    <xdr:sp macro="" textlink="">
      <xdr:nvSpPr>
        <xdr:cNvPr id="7" name="吹き出し: 線 6">
          <a:extLst>
            <a:ext uri="{FF2B5EF4-FFF2-40B4-BE49-F238E27FC236}">
              <a16:creationId xmlns:a16="http://schemas.microsoft.com/office/drawing/2014/main" id="{F7E23155-5F67-4C77-9423-364AEF474C86}"/>
            </a:ext>
          </a:extLst>
        </xdr:cNvPr>
        <xdr:cNvSpPr/>
      </xdr:nvSpPr>
      <xdr:spPr>
        <a:xfrm>
          <a:off x="6286499" y="4432300"/>
          <a:ext cx="6565900" cy="1426441"/>
        </a:xfrm>
        <a:prstGeom prst="borderCallout1">
          <a:avLst>
            <a:gd name="adj1" fmla="val -344"/>
            <a:gd name="adj2" fmla="val 3260"/>
            <a:gd name="adj3" fmla="val -25561"/>
            <a:gd name="adj4" fmla="val 11634"/>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ysClr val="windowText" lastClr="000000"/>
              </a:solidFill>
              <a:latin typeface="UD デジタル 教科書体 NP-B" panose="02020700000000000000" pitchFamily="18" charset="-128"/>
              <a:ea typeface="UD デジタル 教科書体 NP-B" panose="02020700000000000000" pitchFamily="18" charset="-128"/>
            </a:rPr>
            <a:t>本年度における助成期間開始日・終了日</a:t>
          </a:r>
          <a:endParaRPr kumimoji="1" lang="en-US" altLang="ja-JP" sz="1600" b="1" u="sng">
            <a:solidFill>
              <a:sysClr val="windowText" lastClr="000000"/>
            </a:solidFill>
            <a:latin typeface="UD デジタル 教科書体 NP-B" panose="02020700000000000000" pitchFamily="18" charset="-128"/>
            <a:ea typeface="UD デジタル 教科書体 NP-B" panose="02020700000000000000" pitchFamily="18" charset="-128"/>
          </a:endParaRPr>
        </a:p>
        <a:p>
          <a:r>
            <a:rPr kumimoji="1" lang="ja-JP" altLang="en-US" sz="1400" b="0" u="sng">
              <a:solidFill>
                <a:schemeClr val="tx1"/>
              </a:solidFill>
              <a:effectLst/>
              <a:latin typeface="UD デジタル 教科書体 NP-B" panose="02020700000000000000" pitchFamily="18" charset="-128"/>
              <a:ea typeface="UD デジタル 教科書体 NP-B" panose="02020700000000000000" pitchFamily="18" charset="-128"/>
              <a:cs typeface="+mn-cs"/>
            </a:rPr>
            <a:t>助成期間開始日については、「助成期間開始日確認シート」を使用すること（３７ｐ・参考３　参照）</a:t>
          </a:r>
          <a:endParaRPr kumimoji="1" lang="en-US" altLang="ja-JP" sz="1600" b="1" u="sng">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0</xdr:col>
      <xdr:colOff>714375</xdr:colOff>
      <xdr:row>16</xdr:row>
      <xdr:rowOff>9525</xdr:rowOff>
    </xdr:from>
    <xdr:to>
      <xdr:col>2</xdr:col>
      <xdr:colOff>9525</xdr:colOff>
      <xdr:row>17</xdr:row>
      <xdr:rowOff>9525</xdr:rowOff>
    </xdr:to>
    <xdr:sp macro="" textlink="">
      <xdr:nvSpPr>
        <xdr:cNvPr id="8" name="正方形/長方形 7">
          <a:extLst>
            <a:ext uri="{FF2B5EF4-FFF2-40B4-BE49-F238E27FC236}">
              <a16:creationId xmlns:a16="http://schemas.microsoft.com/office/drawing/2014/main" id="{2CE44402-F322-4681-96D4-9E873987D9B8}"/>
            </a:ext>
          </a:extLst>
        </xdr:cNvPr>
        <xdr:cNvSpPr/>
      </xdr:nvSpPr>
      <xdr:spPr>
        <a:xfrm>
          <a:off x="714375" y="6438900"/>
          <a:ext cx="1057275" cy="333375"/>
        </a:xfrm>
        <a:prstGeom prst="rect">
          <a:avLst/>
        </a:prstGeom>
        <a:noFill/>
        <a:ln w="53975">
          <a:solidFill>
            <a:srgbClr val="FE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5</xdr:col>
      <xdr:colOff>572077</xdr:colOff>
      <xdr:row>20</xdr:row>
      <xdr:rowOff>294409</xdr:rowOff>
    </xdr:from>
    <xdr:to>
      <xdr:col>13</xdr:col>
      <xdr:colOff>34636</xdr:colOff>
      <xdr:row>26</xdr:row>
      <xdr:rowOff>166543</xdr:rowOff>
    </xdr:to>
    <xdr:sp macro="" textlink="">
      <xdr:nvSpPr>
        <xdr:cNvPr id="9" name="吹き出し: 線 8">
          <a:extLst>
            <a:ext uri="{FF2B5EF4-FFF2-40B4-BE49-F238E27FC236}">
              <a16:creationId xmlns:a16="http://schemas.microsoft.com/office/drawing/2014/main" id="{3EE48212-229E-4FFD-A545-187440C0195B}"/>
            </a:ext>
          </a:extLst>
        </xdr:cNvPr>
        <xdr:cNvSpPr/>
      </xdr:nvSpPr>
      <xdr:spPr>
        <a:xfrm>
          <a:off x="4991677" y="8485909"/>
          <a:ext cx="6549159" cy="2158134"/>
        </a:xfrm>
        <a:prstGeom prst="borderCallout1">
          <a:avLst>
            <a:gd name="adj1" fmla="val 1925"/>
            <a:gd name="adj2" fmla="val 675"/>
            <a:gd name="adj3" fmla="val -89832"/>
            <a:gd name="adj4" fmla="val -49450"/>
          </a:avLst>
        </a:prstGeom>
        <a:solidFill>
          <a:srgbClr val="FFEBEB"/>
        </a:solidFill>
        <a:ln w="38100">
          <a:solidFill>
            <a:srgbClr val="FF0066"/>
          </a:solidFill>
          <a:headEnd type="none"/>
          <a:tailEnd type="stealth"/>
        </a:ln>
        <a:effectLst>
          <a:outerShdw blurRad="50800" dist="25400" dir="5400000" algn="ctr" rotWithShape="0">
            <a:srgbClr val="000000">
              <a:alpha val="43137"/>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400" b="0" u="none">
              <a:solidFill>
                <a:sysClr val="windowText" lastClr="000000"/>
              </a:solidFill>
              <a:effectLst/>
              <a:latin typeface="UD デジタル 教科書体 NP-B" panose="02020700000000000000" pitchFamily="18" charset="-128"/>
              <a:ea typeface="UD デジタル 教科書体 NP-B" panose="02020700000000000000" pitchFamily="18" charset="-128"/>
            </a:rPr>
            <a:t>礼金または更新料の計上が必要であれば必ず記入</a:t>
          </a:r>
        </a:p>
        <a:p>
          <a:pPr algn="l"/>
          <a:r>
            <a:rPr lang="ja-JP" altLang="en-US" sz="1400" b="0" u="none">
              <a:solidFill>
                <a:sysClr val="windowText" lastClr="000000"/>
              </a:solidFill>
              <a:effectLst/>
              <a:latin typeface="UD デジタル 教科書体 NP-B" panose="02020700000000000000" pitchFamily="18" charset="-128"/>
              <a:ea typeface="UD デジタル 教科書体 NP-B" panose="02020700000000000000" pitchFamily="18" charset="-128"/>
            </a:rPr>
            <a:t>（当欄と助成期間の開始日・終了日を入力すると、該当月欄に自動で割り振りされます）</a:t>
          </a:r>
          <a:endParaRPr lang="en-US" altLang="ja-JP" sz="1400" b="0" u="none">
            <a:solidFill>
              <a:sysClr val="windowText" lastClr="000000"/>
            </a:solidFill>
            <a:effectLst/>
            <a:latin typeface="UD デジタル 教科書体 NP-B" panose="02020700000000000000" pitchFamily="18" charset="-128"/>
            <a:ea typeface="UD デジタル 教科書体 NP-B" panose="02020700000000000000" pitchFamily="18" charset="-128"/>
          </a:endParaRPr>
        </a:p>
        <a:p>
          <a:pPr algn="l"/>
          <a:r>
            <a:rPr lang="ja-JP" altLang="en-US" sz="1600" b="1" u="sng">
              <a:solidFill>
                <a:srgbClr val="FF0000"/>
              </a:solidFill>
              <a:effectLst/>
              <a:latin typeface="UD デジタル 教科書体 NP-B" panose="02020700000000000000" pitchFamily="18" charset="-128"/>
              <a:ea typeface="UD デジタル 教科書体 NP-B" panose="02020700000000000000" pitchFamily="18" charset="-128"/>
            </a:rPr>
            <a:t>礼金または更新料の記入が漏れていても財団からの確認連絡は行いません。事業計画時に忘れず記入してください。</a:t>
          </a:r>
        </a:p>
      </xdr:txBody>
    </xdr:sp>
    <xdr:clientData/>
  </xdr:twoCellAnchor>
  <xdr:twoCellAnchor>
    <xdr:from>
      <xdr:col>0</xdr:col>
      <xdr:colOff>625570</xdr:colOff>
      <xdr:row>22</xdr:row>
      <xdr:rowOff>294408</xdr:rowOff>
    </xdr:from>
    <xdr:to>
      <xdr:col>5</xdr:col>
      <xdr:colOff>415636</xdr:colOff>
      <xdr:row>26</xdr:row>
      <xdr:rowOff>424294</xdr:rowOff>
    </xdr:to>
    <xdr:sp macro="" textlink="">
      <xdr:nvSpPr>
        <xdr:cNvPr id="10" name="吹き出し: 線 9">
          <a:extLst>
            <a:ext uri="{FF2B5EF4-FFF2-40B4-BE49-F238E27FC236}">
              <a16:creationId xmlns:a16="http://schemas.microsoft.com/office/drawing/2014/main" id="{0F8730BE-CEDA-4818-B6DC-16B3C0D15DA3}"/>
            </a:ext>
          </a:extLst>
        </xdr:cNvPr>
        <xdr:cNvSpPr/>
      </xdr:nvSpPr>
      <xdr:spPr>
        <a:xfrm>
          <a:off x="625570" y="9514608"/>
          <a:ext cx="4209666" cy="1387186"/>
        </a:xfrm>
        <a:prstGeom prst="borderCallout1">
          <a:avLst>
            <a:gd name="adj1" fmla="val 10521"/>
            <a:gd name="adj2" fmla="val 89"/>
            <a:gd name="adj3" fmla="val -7362"/>
            <a:gd name="adj4" fmla="val -7606"/>
          </a:avLst>
        </a:prstGeom>
        <a:solidFill>
          <a:srgbClr val="FFEBEB"/>
        </a:solidFill>
        <a:ln w="38100" cap="flat" cmpd="sng" algn="ctr">
          <a:solidFill>
            <a:srgbClr val="FF0066"/>
          </a:solidFill>
          <a:prstDash val="solid"/>
          <a:miter lim="800000"/>
          <a:headEnd type="none"/>
          <a:tailEnd type="stealth"/>
        </a:ln>
        <a:effectLst>
          <a:outerShdw blurRad="50800" dist="25400" dir="5400000" algn="ctr" rotWithShape="0">
            <a:srgbClr val="000000">
              <a:alpha val="43137"/>
            </a:srgbClr>
          </a:outerShdw>
        </a:effectLst>
      </xdr:spPr>
      <xdr:txBody>
        <a:bodyPr vertOverflow="clip" horzOverflow="clip" rtlCol="0" anchor="ctr"/>
        <a:lstStyle/>
        <a:p>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下部</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備考欄は</a:t>
          </a:r>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年度途中で助成を終了する場合の助成終了理由（記入例</a:t>
          </a:r>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⑤</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a:t>
          </a:r>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⑥</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参照）等を記入する欄です。</a:t>
          </a:r>
          <a:endParaRPr lang="ja-JP" altLang="ja-JP" sz="1400">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8</xdr:col>
      <xdr:colOff>192588</xdr:colOff>
      <xdr:row>0</xdr:row>
      <xdr:rowOff>351251</xdr:rowOff>
    </xdr:from>
    <xdr:to>
      <xdr:col>10</xdr:col>
      <xdr:colOff>408488</xdr:colOff>
      <xdr:row>1</xdr:row>
      <xdr:rowOff>163013</xdr:rowOff>
    </xdr:to>
    <xdr:sp macro="" textlink="">
      <xdr:nvSpPr>
        <xdr:cNvPr id="11" name="テキスト ボックス 10">
          <a:extLst>
            <a:ext uri="{FF2B5EF4-FFF2-40B4-BE49-F238E27FC236}">
              <a16:creationId xmlns:a16="http://schemas.microsoft.com/office/drawing/2014/main" id="{BEAE6B26-3E3F-4851-81E1-46091989D35B}"/>
            </a:ext>
          </a:extLst>
        </xdr:cNvPr>
        <xdr:cNvSpPr txBox="1"/>
      </xdr:nvSpPr>
      <xdr:spPr>
        <a:xfrm>
          <a:off x="7269663" y="351251"/>
          <a:ext cx="1987550" cy="120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800" u="sng">
              <a:solidFill>
                <a:schemeClr val="dk1"/>
              </a:solidFill>
              <a:effectLst/>
              <a:latin typeface="HGS創英角ﾎﾟｯﾌﾟ体" panose="040B0A00000000000000" pitchFamily="50" charset="-128"/>
              <a:ea typeface="HGS創英角ﾎﾟｯﾌﾟ体" panose="040B0A00000000000000" pitchFamily="50" charset="-128"/>
              <a:cs typeface="+mn-cs"/>
            </a:rPr>
            <a:t>基本的なもの</a:t>
          </a:r>
          <a:endParaRPr lang="ja-JP" altLang="ja-JP" sz="1800" u="sng">
            <a:effectLst/>
            <a:latin typeface="HGS創英角ﾎﾟｯﾌﾟ体" panose="040B0A00000000000000" pitchFamily="50" charset="-128"/>
            <a:ea typeface="HGS創英角ﾎﾟｯﾌﾟ体" panose="040B0A00000000000000" pitchFamily="50" charset="-128"/>
          </a:endParaRPr>
        </a:p>
        <a:p>
          <a:endParaRPr kumimoji="1" lang="ja-JP" altLang="en-US" sz="1100">
            <a:effectLst/>
          </a:endParaRPr>
        </a:p>
      </xdr:txBody>
    </xdr:sp>
    <xdr:clientData/>
  </xdr:twoCellAnchor>
  <xdr:twoCellAnchor>
    <xdr:from>
      <xdr:col>5</xdr:col>
      <xdr:colOff>606911</xdr:colOff>
      <xdr:row>27</xdr:row>
      <xdr:rowOff>219723</xdr:rowOff>
    </xdr:from>
    <xdr:to>
      <xdr:col>8</xdr:col>
      <xdr:colOff>312437</xdr:colOff>
      <xdr:row>28</xdr:row>
      <xdr:rowOff>112925</xdr:rowOff>
    </xdr:to>
    <xdr:sp macro="" textlink="">
      <xdr:nvSpPr>
        <xdr:cNvPr id="12" name="角丸四角形 19">
          <a:extLst>
            <a:ext uri="{FF2B5EF4-FFF2-40B4-BE49-F238E27FC236}">
              <a16:creationId xmlns:a16="http://schemas.microsoft.com/office/drawing/2014/main" id="{E18915A1-B10A-48CA-965B-AD88BB5DF9ED}"/>
            </a:ext>
          </a:extLst>
        </xdr:cNvPr>
        <xdr:cNvSpPr/>
      </xdr:nvSpPr>
      <xdr:spPr>
        <a:xfrm>
          <a:off x="5026511" y="11240148"/>
          <a:ext cx="2363001" cy="626627"/>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④</a:t>
          </a:r>
          <a:endParaRPr lang="en-US" alt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9</xdr:col>
      <xdr:colOff>0</xdr:colOff>
      <xdr:row>34</xdr:row>
      <xdr:rowOff>0</xdr:rowOff>
    </xdr:from>
    <xdr:to>
      <xdr:col>9</xdr:col>
      <xdr:colOff>559594</xdr:colOff>
      <xdr:row>35</xdr:row>
      <xdr:rowOff>5012</xdr:rowOff>
    </xdr:to>
    <xdr:sp macro="" textlink="">
      <xdr:nvSpPr>
        <xdr:cNvPr id="13" name="楕円 12">
          <a:extLst>
            <a:ext uri="{FF2B5EF4-FFF2-40B4-BE49-F238E27FC236}">
              <a16:creationId xmlns:a16="http://schemas.microsoft.com/office/drawing/2014/main" id="{498346AF-2FDC-4C46-BD5D-CC4E9813A530}"/>
            </a:ext>
          </a:extLst>
        </xdr:cNvPr>
        <xdr:cNvSpPr/>
      </xdr:nvSpPr>
      <xdr:spPr>
        <a:xfrm>
          <a:off x="7962900" y="13554075"/>
          <a:ext cx="559594" cy="490787"/>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①</a:t>
          </a:r>
        </a:p>
      </xdr:txBody>
    </xdr:sp>
    <xdr:clientData/>
  </xdr:twoCellAnchor>
  <xdr:twoCellAnchor>
    <xdr:from>
      <xdr:col>11</xdr:col>
      <xdr:colOff>815227</xdr:colOff>
      <xdr:row>34</xdr:row>
      <xdr:rowOff>425824</xdr:rowOff>
    </xdr:from>
    <xdr:to>
      <xdr:col>14</xdr:col>
      <xdr:colOff>848591</xdr:colOff>
      <xdr:row>37</xdr:row>
      <xdr:rowOff>18855</xdr:rowOff>
    </xdr:to>
    <xdr:sp macro="" textlink="">
      <xdr:nvSpPr>
        <xdr:cNvPr id="14" name="正方形/長方形 13">
          <a:extLst>
            <a:ext uri="{FF2B5EF4-FFF2-40B4-BE49-F238E27FC236}">
              <a16:creationId xmlns:a16="http://schemas.microsoft.com/office/drawing/2014/main" id="{2CFAF53E-A9A9-4676-8C97-2E51C88D4F1C}"/>
            </a:ext>
          </a:extLst>
        </xdr:cNvPr>
        <xdr:cNvSpPr/>
      </xdr:nvSpPr>
      <xdr:spPr>
        <a:xfrm>
          <a:off x="10549777" y="13979899"/>
          <a:ext cx="2690839" cy="106940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11207</xdr:colOff>
      <xdr:row>34</xdr:row>
      <xdr:rowOff>33619</xdr:rowOff>
    </xdr:from>
    <xdr:to>
      <xdr:col>11</xdr:col>
      <xdr:colOff>862853</xdr:colOff>
      <xdr:row>35</xdr:row>
      <xdr:rowOff>1</xdr:rowOff>
    </xdr:to>
    <xdr:sp macro="" textlink="">
      <xdr:nvSpPr>
        <xdr:cNvPr id="15" name="正方形/長方形 14">
          <a:extLst>
            <a:ext uri="{FF2B5EF4-FFF2-40B4-BE49-F238E27FC236}">
              <a16:creationId xmlns:a16="http://schemas.microsoft.com/office/drawing/2014/main" id="{93B06B84-CF5C-4AE8-B77F-CF593F2ACDF3}"/>
            </a:ext>
          </a:extLst>
        </xdr:cNvPr>
        <xdr:cNvSpPr/>
      </xdr:nvSpPr>
      <xdr:spPr>
        <a:xfrm>
          <a:off x="7974107" y="13587694"/>
          <a:ext cx="2623296" cy="45215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717177</xdr:colOff>
      <xdr:row>34</xdr:row>
      <xdr:rowOff>403413</xdr:rowOff>
    </xdr:from>
    <xdr:to>
      <xdr:col>13</xdr:col>
      <xdr:colOff>427792</xdr:colOff>
      <xdr:row>35</xdr:row>
      <xdr:rowOff>408427</xdr:rowOff>
    </xdr:to>
    <xdr:sp macro="" textlink="">
      <xdr:nvSpPr>
        <xdr:cNvPr id="16" name="楕円 15">
          <a:extLst>
            <a:ext uri="{FF2B5EF4-FFF2-40B4-BE49-F238E27FC236}">
              <a16:creationId xmlns:a16="http://schemas.microsoft.com/office/drawing/2014/main" id="{2DA83C51-0B1C-4986-97A4-AF40C140C24D}"/>
            </a:ext>
          </a:extLst>
        </xdr:cNvPr>
        <xdr:cNvSpPr/>
      </xdr:nvSpPr>
      <xdr:spPr>
        <a:xfrm>
          <a:off x="11337552" y="13957488"/>
          <a:ext cx="596440" cy="49078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②</a:t>
          </a:r>
        </a:p>
      </xdr:txBody>
    </xdr:sp>
    <xdr:clientData/>
  </xdr:twoCellAnchor>
  <xdr:twoCellAnchor>
    <xdr:from>
      <xdr:col>3</xdr:col>
      <xdr:colOff>22412</xdr:colOff>
      <xdr:row>37</xdr:row>
      <xdr:rowOff>11205</xdr:rowOff>
    </xdr:from>
    <xdr:to>
      <xdr:col>4</xdr:col>
      <xdr:colOff>862853</xdr:colOff>
      <xdr:row>38</xdr:row>
      <xdr:rowOff>9435</xdr:rowOff>
    </xdr:to>
    <xdr:sp macro="" textlink="">
      <xdr:nvSpPr>
        <xdr:cNvPr id="17" name="正方形/長方形 16">
          <a:extLst>
            <a:ext uri="{FF2B5EF4-FFF2-40B4-BE49-F238E27FC236}">
              <a16:creationId xmlns:a16="http://schemas.microsoft.com/office/drawing/2014/main" id="{A8E259B0-B290-4B40-9A2E-990562C5B0FB}"/>
            </a:ext>
          </a:extLst>
        </xdr:cNvPr>
        <xdr:cNvSpPr/>
      </xdr:nvSpPr>
      <xdr:spPr>
        <a:xfrm>
          <a:off x="2670362" y="15041655"/>
          <a:ext cx="1726266" cy="484005"/>
        </a:xfrm>
        <a:prstGeom prst="rect">
          <a:avLst/>
        </a:prstGeom>
        <a:noFill/>
        <a:ln w="47625">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259773</xdr:colOff>
      <xdr:row>35</xdr:row>
      <xdr:rowOff>225136</xdr:rowOff>
    </xdr:from>
    <xdr:to>
      <xdr:col>6</xdr:col>
      <xdr:colOff>761999</xdr:colOff>
      <xdr:row>36</xdr:row>
      <xdr:rowOff>289539</xdr:rowOff>
    </xdr:to>
    <xdr:sp macro="" textlink="">
      <xdr:nvSpPr>
        <xdr:cNvPr id="18" name="線吹き出し 1 (枠付き) 17">
          <a:extLst>
            <a:ext uri="{FF2B5EF4-FFF2-40B4-BE49-F238E27FC236}">
              <a16:creationId xmlns:a16="http://schemas.microsoft.com/office/drawing/2014/main" id="{6AE3543B-B91B-4E82-AD7D-D4C0EB9357FB}"/>
            </a:ext>
          </a:extLst>
        </xdr:cNvPr>
        <xdr:cNvSpPr/>
      </xdr:nvSpPr>
      <xdr:spPr>
        <a:xfrm>
          <a:off x="983673" y="14264986"/>
          <a:ext cx="5083751" cy="550178"/>
        </a:xfrm>
        <a:prstGeom prst="borderCallout1">
          <a:avLst>
            <a:gd name="adj1" fmla="val 142024"/>
            <a:gd name="adj2" fmla="val 66735"/>
            <a:gd name="adj3" fmla="val 102278"/>
            <a:gd name="adj4" fmla="val 73592"/>
          </a:avLst>
        </a:prstGeom>
        <a:solidFill>
          <a:srgbClr val="DDFEFF"/>
        </a:solidFill>
        <a:ln w="381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この額を</a:t>
          </a:r>
          <a:r>
            <a:rPr lang="ja-JP" altLang="en-US"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ア・様式１</a:t>
          </a:r>
          <a:r>
            <a:rPr lang="en-US" alt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-2</a:t>
          </a:r>
          <a:r>
            <a:rPr 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の</a:t>
          </a:r>
          <a:r>
            <a:rPr lang="en-US" altLang="ja-JP" sz="1400" b="1" kern="100">
              <a:solidFill>
                <a:srgbClr val="00808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[B]</a:t>
          </a:r>
          <a:r>
            <a:rPr lang="ja-JP" altLang="en-US" sz="1400" b="1" kern="100">
              <a:solidFill>
                <a:srgbClr val="00808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　</a:t>
          </a:r>
          <a:r>
            <a:rPr lang="ja-JP" altLang="en-US"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（助成対象額）欄</a:t>
          </a:r>
          <a:r>
            <a:rPr 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へ</a:t>
          </a:r>
          <a:r>
            <a:rPr lang="ja-JP" altLang="en-US"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記入</a:t>
          </a:r>
          <a:endParaRPr lang="ja-JP" sz="1400" b="1"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xdr:txBody>
    </xdr:sp>
    <xdr:clientData/>
  </xdr:twoCellAnchor>
  <xdr:twoCellAnchor>
    <xdr:from>
      <xdr:col>2</xdr:col>
      <xdr:colOff>640771</xdr:colOff>
      <xdr:row>47</xdr:row>
      <xdr:rowOff>155863</xdr:rowOff>
    </xdr:from>
    <xdr:to>
      <xdr:col>13</xdr:col>
      <xdr:colOff>380999</xdr:colOff>
      <xdr:row>52</xdr:row>
      <xdr:rowOff>-1</xdr:rowOff>
    </xdr:to>
    <xdr:sp macro="" textlink="">
      <xdr:nvSpPr>
        <xdr:cNvPr id="19" name="線吹き出し 1 (枠付き) 17">
          <a:extLst>
            <a:ext uri="{FF2B5EF4-FFF2-40B4-BE49-F238E27FC236}">
              <a16:creationId xmlns:a16="http://schemas.microsoft.com/office/drawing/2014/main" id="{248679D8-ED6C-4B28-BDD9-5DE1A122EE70}"/>
            </a:ext>
          </a:extLst>
        </xdr:cNvPr>
        <xdr:cNvSpPr/>
      </xdr:nvSpPr>
      <xdr:spPr>
        <a:xfrm>
          <a:off x="2402896" y="18634363"/>
          <a:ext cx="9484303" cy="2034886"/>
        </a:xfrm>
        <a:prstGeom prst="borderCallout1">
          <a:avLst>
            <a:gd name="adj1" fmla="val 3481"/>
            <a:gd name="adj2" fmla="val 99802"/>
            <a:gd name="adj3" fmla="val 66581"/>
            <a:gd name="adj4" fmla="val 99888"/>
          </a:avLst>
        </a:prstGeom>
        <a:solidFill>
          <a:srgbClr val="FFEBEB"/>
        </a:solidFill>
        <a:ln w="38100" cap="flat" cmpd="sng" algn="ctr">
          <a:solidFill>
            <a:srgbClr val="FF006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記入時の注意点</a:t>
          </a:r>
        </a:p>
        <a:p>
          <a:pPr algn="l">
            <a:spcAft>
              <a:spcPts val="0"/>
            </a:spcAft>
          </a:pPr>
          <a:r>
            <a:rPr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①</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入居者の内、代表者１名の氏名を記入し、他の入居者については「他〇名」とのみ記入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②</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代表者以外の入居者氏名及び助成期間を全員分記入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spcAft>
              <a:spcPts val="0"/>
            </a:spcAft>
          </a:pP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書ききれない場合は下部備考欄に記入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③</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入居者負担額は入居者全員の合算額を記入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spcAft>
              <a:spcPts val="0"/>
            </a:spcAft>
          </a:pP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（例：東さんが</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5,000</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円</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月、千田さんが</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5,000</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円</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月負担していた場合、合算</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10,000</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円</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月を計上）</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2</xdr:col>
      <xdr:colOff>11206</xdr:colOff>
      <xdr:row>45</xdr:row>
      <xdr:rowOff>470647</xdr:rowOff>
    </xdr:from>
    <xdr:to>
      <xdr:col>14</xdr:col>
      <xdr:colOff>22412</xdr:colOff>
      <xdr:row>47</xdr:row>
      <xdr:rowOff>22412</xdr:rowOff>
    </xdr:to>
    <xdr:sp macro="" textlink="">
      <xdr:nvSpPr>
        <xdr:cNvPr id="20" name="正方形/長方形 19">
          <a:extLst>
            <a:ext uri="{FF2B5EF4-FFF2-40B4-BE49-F238E27FC236}">
              <a16:creationId xmlns:a16="http://schemas.microsoft.com/office/drawing/2014/main" id="{E7EFF1C1-BB82-4694-B6A1-D5F31FBBCEEE}"/>
            </a:ext>
          </a:extLst>
        </xdr:cNvPr>
        <xdr:cNvSpPr/>
      </xdr:nvSpPr>
      <xdr:spPr>
        <a:xfrm>
          <a:off x="1773331" y="18006172"/>
          <a:ext cx="10641106" cy="49474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974912</xdr:colOff>
      <xdr:row>45</xdr:row>
      <xdr:rowOff>414618</xdr:rowOff>
    </xdr:from>
    <xdr:to>
      <xdr:col>2</xdr:col>
      <xdr:colOff>407693</xdr:colOff>
      <xdr:row>46</xdr:row>
      <xdr:rowOff>338168</xdr:rowOff>
    </xdr:to>
    <xdr:sp macro="" textlink="">
      <xdr:nvSpPr>
        <xdr:cNvPr id="21" name="楕円 20">
          <a:extLst>
            <a:ext uri="{FF2B5EF4-FFF2-40B4-BE49-F238E27FC236}">
              <a16:creationId xmlns:a16="http://schemas.microsoft.com/office/drawing/2014/main" id="{8AB2D614-68BA-4248-B5EB-A574D504D1D9}"/>
            </a:ext>
          </a:extLst>
        </xdr:cNvPr>
        <xdr:cNvSpPr/>
      </xdr:nvSpPr>
      <xdr:spPr>
        <a:xfrm>
          <a:off x="1698812" y="17950143"/>
          <a:ext cx="471006" cy="41885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③</a:t>
          </a:r>
        </a:p>
      </xdr:txBody>
    </xdr:sp>
    <xdr:clientData/>
  </xdr:twoCellAnchor>
  <xdr:twoCellAnchor>
    <xdr:from>
      <xdr:col>8</xdr:col>
      <xdr:colOff>239338</xdr:colOff>
      <xdr:row>27</xdr:row>
      <xdr:rowOff>373317</xdr:rowOff>
    </xdr:from>
    <xdr:to>
      <xdr:col>11</xdr:col>
      <xdr:colOff>214597</xdr:colOff>
      <xdr:row>29</xdr:row>
      <xdr:rowOff>41116</xdr:rowOff>
    </xdr:to>
    <xdr:sp macro="" textlink="">
      <xdr:nvSpPr>
        <xdr:cNvPr id="22" name="テキスト ボックス 21">
          <a:extLst>
            <a:ext uri="{FF2B5EF4-FFF2-40B4-BE49-F238E27FC236}">
              <a16:creationId xmlns:a16="http://schemas.microsoft.com/office/drawing/2014/main" id="{CEB7CED1-4E9E-49BE-9635-4D608F989655}"/>
            </a:ext>
          </a:extLst>
        </xdr:cNvPr>
        <xdr:cNvSpPr txBox="1"/>
      </xdr:nvSpPr>
      <xdr:spPr>
        <a:xfrm>
          <a:off x="7316413" y="11393742"/>
          <a:ext cx="2632734" cy="572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800" u="sng">
              <a:solidFill>
                <a:schemeClr val="dk1"/>
              </a:solidFill>
              <a:effectLst/>
              <a:latin typeface="HGS創英角ﾎﾟｯﾌﾟ体" panose="040B0A00000000000000" pitchFamily="50" charset="-128"/>
              <a:ea typeface="HGS創英角ﾎﾟｯﾌﾟ体" panose="040B0A00000000000000" pitchFamily="50" charset="-128"/>
              <a:cs typeface="+mn-cs"/>
            </a:rPr>
            <a:t>シェアハウスの場合</a:t>
          </a:r>
          <a:endParaRPr lang="ja-JP" altLang="ja-JP" sz="1800" u="sng">
            <a:effectLst/>
            <a:latin typeface="HGS創英角ﾎﾟｯﾌﾟ体" panose="040B0A00000000000000" pitchFamily="50" charset="-128"/>
            <a:ea typeface="HGS創英角ﾎﾟｯﾌﾟ体" panose="040B0A00000000000000" pitchFamily="50" charset="-128"/>
          </a:endParaRPr>
        </a:p>
        <a:p>
          <a:endParaRPr kumimoji="1" lang="ja-JP" altLang="en-US" sz="1100">
            <a:effectLst/>
          </a:endParaRPr>
        </a:p>
      </xdr:txBody>
    </xdr:sp>
    <xdr:clientData/>
  </xdr:twoCellAnchor>
  <xdr:twoCellAnchor>
    <xdr:from>
      <xdr:col>5</xdr:col>
      <xdr:colOff>63499</xdr:colOff>
      <xdr:row>15</xdr:row>
      <xdr:rowOff>47624</xdr:rowOff>
    </xdr:from>
    <xdr:to>
      <xdr:col>11</xdr:col>
      <xdr:colOff>714374</xdr:colOff>
      <xdr:row>17</xdr:row>
      <xdr:rowOff>450271</xdr:rowOff>
    </xdr:to>
    <xdr:sp macro="" textlink="">
      <xdr:nvSpPr>
        <xdr:cNvPr id="23" name="吹き出し: 線 22">
          <a:extLst>
            <a:ext uri="{FF2B5EF4-FFF2-40B4-BE49-F238E27FC236}">
              <a16:creationId xmlns:a16="http://schemas.microsoft.com/office/drawing/2014/main" id="{07958EB4-A3E7-4DAE-8E00-DA8D16A4BF30}"/>
            </a:ext>
          </a:extLst>
        </xdr:cNvPr>
        <xdr:cNvSpPr/>
      </xdr:nvSpPr>
      <xdr:spPr>
        <a:xfrm>
          <a:off x="4483099" y="6296024"/>
          <a:ext cx="5965825" cy="916997"/>
        </a:xfrm>
        <a:prstGeom prst="borderCallout1">
          <a:avLst>
            <a:gd name="adj1" fmla="val 5426"/>
            <a:gd name="adj2" fmla="val 460"/>
            <a:gd name="adj3" fmla="val -74207"/>
            <a:gd name="adj4" fmla="val -2701"/>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年度内に賃料の値上げが予定されている場合は、値上げ以降の月に値上げ後の賃料を記入すること。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874618</xdr:colOff>
      <xdr:row>30</xdr:row>
      <xdr:rowOff>201705</xdr:rowOff>
    </xdr:from>
    <xdr:to>
      <xdr:col>14</xdr:col>
      <xdr:colOff>865093</xdr:colOff>
      <xdr:row>31</xdr:row>
      <xdr:rowOff>319928</xdr:rowOff>
    </xdr:to>
    <xdr:sp macro="" textlink="">
      <xdr:nvSpPr>
        <xdr:cNvPr id="2" name="正方形/長方形 1">
          <a:extLst>
            <a:ext uri="{FF2B5EF4-FFF2-40B4-BE49-F238E27FC236}">
              <a16:creationId xmlns:a16="http://schemas.microsoft.com/office/drawing/2014/main" id="{BDF8A857-373D-4650-94E5-B3AE04FE3F84}"/>
            </a:ext>
          </a:extLst>
        </xdr:cNvPr>
        <xdr:cNvSpPr/>
      </xdr:nvSpPr>
      <xdr:spPr>
        <a:xfrm>
          <a:off x="9723343" y="1363755"/>
          <a:ext cx="3533775" cy="356348"/>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0</xdr:colOff>
      <xdr:row>35</xdr:row>
      <xdr:rowOff>323851</xdr:rowOff>
    </xdr:from>
    <xdr:to>
      <xdr:col>16</xdr:col>
      <xdr:colOff>19050</xdr:colOff>
      <xdr:row>37</xdr:row>
      <xdr:rowOff>19051</xdr:rowOff>
    </xdr:to>
    <xdr:sp macro="" textlink="">
      <xdr:nvSpPr>
        <xdr:cNvPr id="3" name="正方形/長方形 2">
          <a:extLst>
            <a:ext uri="{FF2B5EF4-FFF2-40B4-BE49-F238E27FC236}">
              <a16:creationId xmlns:a16="http://schemas.microsoft.com/office/drawing/2014/main" id="{85572CF6-15F9-4D61-847F-A529A4251F9F}"/>
            </a:ext>
          </a:extLst>
        </xdr:cNvPr>
        <xdr:cNvSpPr/>
      </xdr:nvSpPr>
      <xdr:spPr>
        <a:xfrm>
          <a:off x="11506200" y="2619376"/>
          <a:ext cx="1790700" cy="381000"/>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28574</xdr:colOff>
      <xdr:row>40</xdr:row>
      <xdr:rowOff>1</xdr:rowOff>
    </xdr:from>
    <xdr:to>
      <xdr:col>6</xdr:col>
      <xdr:colOff>19050</xdr:colOff>
      <xdr:row>40</xdr:row>
      <xdr:rowOff>419101</xdr:rowOff>
    </xdr:to>
    <xdr:sp macro="" textlink="">
      <xdr:nvSpPr>
        <xdr:cNvPr id="4" name="正方形/長方形 3">
          <a:extLst>
            <a:ext uri="{FF2B5EF4-FFF2-40B4-BE49-F238E27FC236}">
              <a16:creationId xmlns:a16="http://schemas.microsoft.com/office/drawing/2014/main" id="{3E0894F2-FAA6-4725-9574-F3492D62941F}"/>
            </a:ext>
          </a:extLst>
        </xdr:cNvPr>
        <xdr:cNvSpPr/>
      </xdr:nvSpPr>
      <xdr:spPr>
        <a:xfrm>
          <a:off x="752474" y="3819526"/>
          <a:ext cx="4572001" cy="419100"/>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9524</xdr:colOff>
      <xdr:row>45</xdr:row>
      <xdr:rowOff>10885</xdr:rowOff>
    </xdr:from>
    <xdr:to>
      <xdr:col>6</xdr:col>
      <xdr:colOff>9524</xdr:colOff>
      <xdr:row>57</xdr:row>
      <xdr:rowOff>0</xdr:rowOff>
    </xdr:to>
    <xdr:sp macro="" textlink="">
      <xdr:nvSpPr>
        <xdr:cNvPr id="5" name="正方形/長方形 4">
          <a:extLst>
            <a:ext uri="{FF2B5EF4-FFF2-40B4-BE49-F238E27FC236}">
              <a16:creationId xmlns:a16="http://schemas.microsoft.com/office/drawing/2014/main" id="{3671ADA1-62A7-4A01-BAB1-0670A24C01B1}"/>
            </a:ext>
          </a:extLst>
        </xdr:cNvPr>
        <xdr:cNvSpPr/>
      </xdr:nvSpPr>
      <xdr:spPr>
        <a:xfrm>
          <a:off x="733424" y="5125810"/>
          <a:ext cx="4581525" cy="4103915"/>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377446</xdr:colOff>
      <xdr:row>57</xdr:row>
      <xdr:rowOff>30816</xdr:rowOff>
    </xdr:from>
    <xdr:to>
      <xdr:col>13</xdr:col>
      <xdr:colOff>809625</xdr:colOff>
      <xdr:row>62</xdr:row>
      <xdr:rowOff>35018</xdr:rowOff>
    </xdr:to>
    <xdr:sp macro="" textlink="">
      <xdr:nvSpPr>
        <xdr:cNvPr id="6" name="吹き出し: 線 5">
          <a:extLst>
            <a:ext uri="{FF2B5EF4-FFF2-40B4-BE49-F238E27FC236}">
              <a16:creationId xmlns:a16="http://schemas.microsoft.com/office/drawing/2014/main" id="{72EB6AC0-8E7E-4F49-B844-28A73F90A144}"/>
            </a:ext>
          </a:extLst>
        </xdr:cNvPr>
        <xdr:cNvSpPr/>
      </xdr:nvSpPr>
      <xdr:spPr>
        <a:xfrm>
          <a:off x="5682871" y="9260541"/>
          <a:ext cx="6632954" cy="1461527"/>
        </a:xfrm>
        <a:prstGeom prst="borderCallout1">
          <a:avLst>
            <a:gd name="adj1" fmla="val 3163"/>
            <a:gd name="adj2" fmla="val 253"/>
            <a:gd name="adj3" fmla="val -40101"/>
            <a:gd name="adj4" fmla="val -6409"/>
          </a:avLst>
        </a:prstGeom>
        <a:solidFill>
          <a:srgbClr val="EBFFEB"/>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u="sng" baseline="0">
              <a:solidFill>
                <a:srgbClr val="FF0000"/>
              </a:solidFill>
              <a:effectLst/>
              <a:latin typeface="UD デジタル 教科書体 NP-B" panose="02020700000000000000" pitchFamily="18" charset="-128"/>
              <a:ea typeface="UD デジタル 教科書体 NP-B" panose="02020700000000000000" pitchFamily="18" charset="-128"/>
              <a:cs typeface="+mn-cs"/>
            </a:rPr>
            <a:t>⚠︎黄色のセルは直接入力不可</a:t>
          </a: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事業計画時点では、未払分の助成対象外経費はマイナス表示になってしまいますが、そのまま提出してください。</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実績報告時に完成します。</a:t>
          </a:r>
        </a:p>
      </xdr:txBody>
    </xdr:sp>
    <xdr:clientData/>
  </xdr:twoCellAnchor>
  <xdr:twoCellAnchor>
    <xdr:from>
      <xdr:col>4</xdr:col>
      <xdr:colOff>1</xdr:colOff>
      <xdr:row>35</xdr:row>
      <xdr:rowOff>0</xdr:rowOff>
    </xdr:from>
    <xdr:to>
      <xdr:col>7</xdr:col>
      <xdr:colOff>866776</xdr:colOff>
      <xdr:row>37</xdr:row>
      <xdr:rowOff>28575</xdr:rowOff>
    </xdr:to>
    <xdr:sp macro="" textlink="">
      <xdr:nvSpPr>
        <xdr:cNvPr id="7" name="正方形/長方形 6">
          <a:extLst>
            <a:ext uri="{FF2B5EF4-FFF2-40B4-BE49-F238E27FC236}">
              <a16:creationId xmlns:a16="http://schemas.microsoft.com/office/drawing/2014/main" id="{3289B130-0454-49B4-88F5-C136DAC6F040}"/>
            </a:ext>
          </a:extLst>
        </xdr:cNvPr>
        <xdr:cNvSpPr/>
      </xdr:nvSpPr>
      <xdr:spPr>
        <a:xfrm>
          <a:off x="3533776" y="2295525"/>
          <a:ext cx="3524250" cy="71437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470647</xdr:colOff>
      <xdr:row>25</xdr:row>
      <xdr:rowOff>179294</xdr:rowOff>
    </xdr:from>
    <xdr:to>
      <xdr:col>5</xdr:col>
      <xdr:colOff>738187</xdr:colOff>
      <xdr:row>32</xdr:row>
      <xdr:rowOff>43883</xdr:rowOff>
    </xdr:to>
    <xdr:sp macro="" textlink="">
      <xdr:nvSpPr>
        <xdr:cNvPr id="8" name="吹き出し: 線 7">
          <a:extLst>
            <a:ext uri="{FF2B5EF4-FFF2-40B4-BE49-F238E27FC236}">
              <a16:creationId xmlns:a16="http://schemas.microsoft.com/office/drawing/2014/main" id="{D2D65A10-0C5E-4979-8B49-C1A344D2F7F5}"/>
            </a:ext>
          </a:extLst>
        </xdr:cNvPr>
        <xdr:cNvSpPr/>
      </xdr:nvSpPr>
      <xdr:spPr>
        <a:xfrm>
          <a:off x="470647" y="179294"/>
          <a:ext cx="4687140" cy="1588614"/>
        </a:xfrm>
        <a:prstGeom prst="borderCallout1">
          <a:avLst>
            <a:gd name="adj1" fmla="val 100274"/>
            <a:gd name="adj2" fmla="val 75899"/>
            <a:gd name="adj3" fmla="val 133140"/>
            <a:gd name="adj4" fmla="val 85614"/>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経費支払書（通帳等）に記載されている</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u="sng"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実際の払込先</a:t>
          </a:r>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や口座振替の場合の</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引き落とし元等を記入。</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支払先が変更になった場合は追記。</a:t>
          </a:r>
        </a:p>
      </xdr:txBody>
    </xdr:sp>
    <xdr:clientData/>
  </xdr:twoCellAnchor>
  <xdr:twoCellAnchor>
    <xdr:from>
      <xdr:col>0</xdr:col>
      <xdr:colOff>0</xdr:colOff>
      <xdr:row>43</xdr:row>
      <xdr:rowOff>13608</xdr:rowOff>
    </xdr:from>
    <xdr:to>
      <xdr:col>1</xdr:col>
      <xdr:colOff>19050</xdr:colOff>
      <xdr:row>49</xdr:row>
      <xdr:rowOff>19051</xdr:rowOff>
    </xdr:to>
    <xdr:sp macro="" textlink="">
      <xdr:nvSpPr>
        <xdr:cNvPr id="9" name="正方形/長方形 8">
          <a:extLst>
            <a:ext uri="{FF2B5EF4-FFF2-40B4-BE49-F238E27FC236}">
              <a16:creationId xmlns:a16="http://schemas.microsoft.com/office/drawing/2014/main" id="{CEB7634A-9EEF-4D3E-983C-E47DF7BC8B3F}"/>
            </a:ext>
          </a:extLst>
        </xdr:cNvPr>
        <xdr:cNvSpPr/>
      </xdr:nvSpPr>
      <xdr:spPr>
        <a:xfrm>
          <a:off x="0" y="4576083"/>
          <a:ext cx="742950" cy="192949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22412</xdr:colOff>
      <xdr:row>43</xdr:row>
      <xdr:rowOff>13608</xdr:rowOff>
    </xdr:from>
    <xdr:to>
      <xdr:col>15</xdr:col>
      <xdr:colOff>0</xdr:colOff>
      <xdr:row>48</xdr:row>
      <xdr:rowOff>333376</xdr:rowOff>
    </xdr:to>
    <xdr:sp macro="" textlink="">
      <xdr:nvSpPr>
        <xdr:cNvPr id="10" name="正方形/長方形 9">
          <a:extLst>
            <a:ext uri="{FF2B5EF4-FFF2-40B4-BE49-F238E27FC236}">
              <a16:creationId xmlns:a16="http://schemas.microsoft.com/office/drawing/2014/main" id="{888987B4-A3C7-48F8-AEE0-A1DD14F08398}"/>
            </a:ext>
          </a:extLst>
        </xdr:cNvPr>
        <xdr:cNvSpPr/>
      </xdr:nvSpPr>
      <xdr:spPr>
        <a:xfrm>
          <a:off x="6213662" y="4576083"/>
          <a:ext cx="7064188" cy="190091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49</xdr:row>
      <xdr:rowOff>342337</xdr:rowOff>
    </xdr:from>
    <xdr:to>
      <xdr:col>3</xdr:col>
      <xdr:colOff>500063</xdr:colOff>
      <xdr:row>54</xdr:row>
      <xdr:rowOff>89646</xdr:rowOff>
    </xdr:to>
    <xdr:sp macro="" textlink="">
      <xdr:nvSpPr>
        <xdr:cNvPr id="11" name="吹き出し: 線 10">
          <a:extLst>
            <a:ext uri="{FF2B5EF4-FFF2-40B4-BE49-F238E27FC236}">
              <a16:creationId xmlns:a16="http://schemas.microsoft.com/office/drawing/2014/main" id="{802D551D-B3EC-4F31-92DD-1FD813F91918}"/>
            </a:ext>
          </a:extLst>
        </xdr:cNvPr>
        <xdr:cNvSpPr/>
      </xdr:nvSpPr>
      <xdr:spPr>
        <a:xfrm>
          <a:off x="152400" y="6828862"/>
          <a:ext cx="2995613" cy="1461809"/>
        </a:xfrm>
        <a:prstGeom prst="borderCallout1">
          <a:avLst>
            <a:gd name="adj1" fmla="val -1071"/>
            <a:gd name="adj2" fmla="val 12937"/>
            <a:gd name="adj3" fmla="val -23091"/>
            <a:gd name="adj4" fmla="val 6540"/>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実際に資金が移動した日を記入</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4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（西暦で入力すると和暦に自動変換されます）</a:t>
          </a:r>
          <a:endPar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9</xdr:col>
      <xdr:colOff>301860</xdr:colOff>
      <xdr:row>50</xdr:row>
      <xdr:rowOff>59531</xdr:rowOff>
    </xdr:from>
    <xdr:to>
      <xdr:col>14</xdr:col>
      <xdr:colOff>772506</xdr:colOff>
      <xdr:row>56</xdr:row>
      <xdr:rowOff>214312</xdr:rowOff>
    </xdr:to>
    <xdr:sp macro="" textlink="">
      <xdr:nvSpPr>
        <xdr:cNvPr id="12" name="吹き出し: 線 11">
          <a:extLst>
            <a:ext uri="{FF2B5EF4-FFF2-40B4-BE49-F238E27FC236}">
              <a16:creationId xmlns:a16="http://schemas.microsoft.com/office/drawing/2014/main" id="{26AD3BCE-B6FC-47BF-9051-D232406A5862}"/>
            </a:ext>
          </a:extLst>
        </xdr:cNvPr>
        <xdr:cNvSpPr/>
      </xdr:nvSpPr>
      <xdr:spPr>
        <a:xfrm>
          <a:off x="8264760" y="6888956"/>
          <a:ext cx="4899771" cy="2212181"/>
        </a:xfrm>
        <a:prstGeom prst="borderCallout1">
          <a:avLst>
            <a:gd name="adj1" fmla="val -415"/>
            <a:gd name="adj2" fmla="val -81"/>
            <a:gd name="adj3" fmla="val -18182"/>
            <a:gd name="adj4" fmla="val 7369"/>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助成対象外経費が発生する場合は、請求書や明細書等の内訳が分かるものを添付し、備考欄に「請求書のとおり」と記入し、毎月支払う助成対象外経費がある場合は、その内訳を備考欄に記入。</a:t>
          </a:r>
        </a:p>
      </xdr:txBody>
    </xdr:sp>
    <xdr:clientData/>
  </xdr:twoCellAnchor>
  <xdr:twoCellAnchor>
    <xdr:from>
      <xdr:col>0</xdr:col>
      <xdr:colOff>0</xdr:colOff>
      <xdr:row>57</xdr:row>
      <xdr:rowOff>11204</xdr:rowOff>
    </xdr:from>
    <xdr:to>
      <xdr:col>3</xdr:col>
      <xdr:colOff>802821</xdr:colOff>
      <xdr:row>58</xdr:row>
      <xdr:rowOff>22412</xdr:rowOff>
    </xdr:to>
    <xdr:sp macro="" textlink="">
      <xdr:nvSpPr>
        <xdr:cNvPr id="13" name="正方形/長方形 12">
          <a:extLst>
            <a:ext uri="{FF2B5EF4-FFF2-40B4-BE49-F238E27FC236}">
              <a16:creationId xmlns:a16="http://schemas.microsoft.com/office/drawing/2014/main" id="{1F136EE8-CB4C-4F09-8881-39FB5AEA3635}"/>
            </a:ext>
          </a:extLst>
        </xdr:cNvPr>
        <xdr:cNvSpPr/>
      </xdr:nvSpPr>
      <xdr:spPr>
        <a:xfrm>
          <a:off x="0" y="9240929"/>
          <a:ext cx="3450771" cy="26838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473167</xdr:colOff>
      <xdr:row>62</xdr:row>
      <xdr:rowOff>96651</xdr:rowOff>
    </xdr:from>
    <xdr:to>
      <xdr:col>10</xdr:col>
      <xdr:colOff>631031</xdr:colOff>
      <xdr:row>69</xdr:row>
      <xdr:rowOff>2802</xdr:rowOff>
    </xdr:to>
    <xdr:sp macro="" textlink="">
      <xdr:nvSpPr>
        <xdr:cNvPr id="14" name="吹き出し: 線 13">
          <a:extLst>
            <a:ext uri="{FF2B5EF4-FFF2-40B4-BE49-F238E27FC236}">
              <a16:creationId xmlns:a16="http://schemas.microsoft.com/office/drawing/2014/main" id="{94A793BB-7366-4522-91F3-64F1A1C57BCA}"/>
            </a:ext>
          </a:extLst>
        </xdr:cNvPr>
        <xdr:cNvSpPr/>
      </xdr:nvSpPr>
      <xdr:spPr>
        <a:xfrm>
          <a:off x="473167" y="10783701"/>
          <a:ext cx="9006589" cy="1106301"/>
        </a:xfrm>
        <a:prstGeom prst="borderCallout1">
          <a:avLst>
            <a:gd name="adj1" fmla="val 323"/>
            <a:gd name="adj2" fmla="val 4608"/>
            <a:gd name="adj3" fmla="val -115936"/>
            <a:gd name="adj4" fmla="val 1287"/>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いつ、どこに、いくら支払われたかを確認するため、請求書だけでなく、</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振込明細や引き落とし等が確認できる書類の提出が必要</a:t>
          </a:r>
          <a:r>
            <a:rPr lang="ja-JP" altLang="en-US" sz="1600" b="1" baseline="0">
              <a:solidFill>
                <a:srgbClr val="0000FF"/>
              </a:solidFill>
              <a:effectLst/>
              <a:latin typeface="UD デジタル 教科書体 NP-B" panose="02020700000000000000" pitchFamily="18" charset="-128"/>
              <a:ea typeface="UD デジタル 教科書体 NP-B" panose="02020700000000000000" pitchFamily="18" charset="-128"/>
              <a:cs typeface="+mn-cs"/>
            </a:rPr>
            <a:t>（詳細は３０ｐ～３２ｐ参照）</a:t>
          </a:r>
          <a:endParaRPr lang="en-US" altLang="ja-JP" sz="1600" b="1" baseline="0">
            <a:solidFill>
              <a:srgbClr val="0000FF"/>
            </a:solidFill>
            <a:effectLst/>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6</xdr:col>
      <xdr:colOff>264459</xdr:colOff>
      <xdr:row>25</xdr:row>
      <xdr:rowOff>127187</xdr:rowOff>
    </xdr:from>
    <xdr:to>
      <xdr:col>8</xdr:col>
      <xdr:colOff>854214</xdr:colOff>
      <xdr:row>29</xdr:row>
      <xdr:rowOff>30351</xdr:rowOff>
    </xdr:to>
    <xdr:sp macro="" textlink="">
      <xdr:nvSpPr>
        <xdr:cNvPr id="15" name="角丸四角形 2">
          <a:extLst>
            <a:ext uri="{FF2B5EF4-FFF2-40B4-BE49-F238E27FC236}">
              <a16:creationId xmlns:a16="http://schemas.microsoft.com/office/drawing/2014/main" id="{CCCDEBDF-5C85-4E08-9B19-9E4692F24B04}"/>
            </a:ext>
          </a:extLst>
        </xdr:cNvPr>
        <xdr:cNvSpPr/>
      </xdr:nvSpPr>
      <xdr:spPr>
        <a:xfrm>
          <a:off x="5569884" y="127187"/>
          <a:ext cx="2361405" cy="893764"/>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ⅰ</a:t>
          </a:r>
        </a:p>
        <a:p>
          <a:pPr algn="ctr">
            <a:spcAft>
              <a:spcPts val="0"/>
            </a:spcAft>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（事業計画時）</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8</xdr:col>
      <xdr:colOff>257736</xdr:colOff>
      <xdr:row>33</xdr:row>
      <xdr:rowOff>201706</xdr:rowOff>
    </xdr:from>
    <xdr:to>
      <xdr:col>12</xdr:col>
      <xdr:colOff>498382</xdr:colOff>
      <xdr:row>37</xdr:row>
      <xdr:rowOff>33617</xdr:rowOff>
    </xdr:to>
    <xdr:sp macro="" textlink="">
      <xdr:nvSpPr>
        <xdr:cNvPr id="16" name="吹き出し: 線 15">
          <a:extLst>
            <a:ext uri="{FF2B5EF4-FFF2-40B4-BE49-F238E27FC236}">
              <a16:creationId xmlns:a16="http://schemas.microsoft.com/office/drawing/2014/main" id="{B5403CF8-5B1B-4307-A259-71C2776A4CFD}"/>
            </a:ext>
          </a:extLst>
        </xdr:cNvPr>
        <xdr:cNvSpPr/>
      </xdr:nvSpPr>
      <xdr:spPr>
        <a:xfrm>
          <a:off x="7334811" y="2106706"/>
          <a:ext cx="3783946" cy="908236"/>
        </a:xfrm>
        <a:prstGeom prst="borderCallout1">
          <a:avLst>
            <a:gd name="adj1" fmla="val 98899"/>
            <a:gd name="adj2" fmla="val 65263"/>
            <a:gd name="adj3" fmla="val 118990"/>
            <a:gd name="adj4" fmla="val 78169"/>
          </a:avLst>
        </a:prstGeom>
        <a:blipFill>
          <a:blip xmlns:r="http://schemas.openxmlformats.org/officeDocument/2006/relationships" r:embed="rId1"/>
          <a:tile tx="0" ty="0" sx="100000" sy="100000" flip="none" algn="tl"/>
        </a:blipFill>
        <a:ln w="38100" cap="flat" cmpd="sng" algn="ctr">
          <a:solidFill>
            <a:srgbClr val="0000FF"/>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こちらに宿舎別様式に入力した住所が表示されます。削除しないでください。</a:t>
          </a:r>
          <a:endParaRPr kumimoji="0" lang="en-US" altLang="ja-JP" sz="1400" b="1" i="0" u="none" strike="noStrike" kern="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6</xdr:col>
      <xdr:colOff>112059</xdr:colOff>
      <xdr:row>50</xdr:row>
      <xdr:rowOff>264597</xdr:rowOff>
    </xdr:from>
    <xdr:to>
      <xdr:col>9</xdr:col>
      <xdr:colOff>190500</xdr:colOff>
      <xdr:row>55</xdr:row>
      <xdr:rowOff>154781</xdr:rowOff>
    </xdr:to>
    <xdr:sp macro="" textlink="">
      <xdr:nvSpPr>
        <xdr:cNvPr id="17" name="吹き出し: 線 16">
          <a:extLst>
            <a:ext uri="{FF2B5EF4-FFF2-40B4-BE49-F238E27FC236}">
              <a16:creationId xmlns:a16="http://schemas.microsoft.com/office/drawing/2014/main" id="{174981A1-AFF9-4103-BCCD-1620197D126E}"/>
            </a:ext>
          </a:extLst>
        </xdr:cNvPr>
        <xdr:cNvSpPr/>
      </xdr:nvSpPr>
      <xdr:spPr>
        <a:xfrm>
          <a:off x="5417484" y="7094022"/>
          <a:ext cx="2735916" cy="1604684"/>
        </a:xfrm>
        <a:prstGeom prst="borderCallout1">
          <a:avLst>
            <a:gd name="adj1" fmla="val 1949"/>
            <a:gd name="adj2" fmla="val 828"/>
            <a:gd name="adj3" fmla="val -37127"/>
            <a:gd name="adj4" fmla="val 13003"/>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賃料支払時の総支払額や引き落とし額を記入</a:t>
          </a:r>
        </a:p>
      </xdr:txBody>
    </xdr:sp>
    <xdr:clientData/>
  </xdr:twoCellAnchor>
  <xdr:twoCellAnchor>
    <xdr:from>
      <xdr:col>6</xdr:col>
      <xdr:colOff>56030</xdr:colOff>
      <xdr:row>43</xdr:row>
      <xdr:rowOff>13608</xdr:rowOff>
    </xdr:from>
    <xdr:to>
      <xdr:col>6</xdr:col>
      <xdr:colOff>840441</xdr:colOff>
      <xdr:row>49</xdr:row>
      <xdr:rowOff>19051</xdr:rowOff>
    </xdr:to>
    <xdr:sp macro="" textlink="">
      <xdr:nvSpPr>
        <xdr:cNvPr id="18" name="正方形/長方形 17">
          <a:extLst>
            <a:ext uri="{FF2B5EF4-FFF2-40B4-BE49-F238E27FC236}">
              <a16:creationId xmlns:a16="http://schemas.microsoft.com/office/drawing/2014/main" id="{0E9FA4D2-1090-4866-B771-86861C5CF908}"/>
            </a:ext>
          </a:extLst>
        </xdr:cNvPr>
        <xdr:cNvSpPr/>
      </xdr:nvSpPr>
      <xdr:spPr>
        <a:xfrm>
          <a:off x="5361455" y="4576083"/>
          <a:ext cx="784411" cy="192949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756781</xdr:colOff>
      <xdr:row>0</xdr:row>
      <xdr:rowOff>365342</xdr:rowOff>
    </xdr:from>
    <xdr:to>
      <xdr:col>8</xdr:col>
      <xdr:colOff>230715</xdr:colOff>
      <xdr:row>3</xdr:row>
      <xdr:rowOff>13047</xdr:rowOff>
    </xdr:to>
    <xdr:sp macro="" textlink="">
      <xdr:nvSpPr>
        <xdr:cNvPr id="2" name="角丸四角形 19">
          <a:extLst>
            <a:ext uri="{FF2B5EF4-FFF2-40B4-BE49-F238E27FC236}">
              <a16:creationId xmlns:a16="http://schemas.microsoft.com/office/drawing/2014/main" id="{3617D965-18C4-41EE-A493-A8BAF7CBD0DE}"/>
            </a:ext>
          </a:extLst>
        </xdr:cNvPr>
        <xdr:cNvSpPr/>
      </xdr:nvSpPr>
      <xdr:spPr>
        <a:xfrm>
          <a:off x="5176381" y="365342"/>
          <a:ext cx="2131409" cy="562105"/>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⑲</a:t>
          </a:r>
          <a:r>
            <a:rPr lang="en-US" altLang="ja-JP"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-1</a:t>
          </a:r>
        </a:p>
      </xdr:txBody>
    </xdr:sp>
    <xdr:clientData/>
  </xdr:twoCellAnchor>
  <xdr:twoCellAnchor>
    <xdr:from>
      <xdr:col>8</xdr:col>
      <xdr:colOff>221815</xdr:colOff>
      <xdr:row>0</xdr:row>
      <xdr:rowOff>469723</xdr:rowOff>
    </xdr:from>
    <xdr:to>
      <xdr:col>12</xdr:col>
      <xdr:colOff>456678</xdr:colOff>
      <xdr:row>3</xdr:row>
      <xdr:rowOff>208766</xdr:rowOff>
    </xdr:to>
    <xdr:sp macro="" textlink="">
      <xdr:nvSpPr>
        <xdr:cNvPr id="3" name="テキスト ボックス 2">
          <a:extLst>
            <a:ext uri="{FF2B5EF4-FFF2-40B4-BE49-F238E27FC236}">
              <a16:creationId xmlns:a16="http://schemas.microsoft.com/office/drawing/2014/main" id="{21F361D0-4AE1-4EC6-B8E9-EA21ADA12AF5}"/>
            </a:ext>
          </a:extLst>
        </xdr:cNvPr>
        <xdr:cNvSpPr txBox="1"/>
      </xdr:nvSpPr>
      <xdr:spPr>
        <a:xfrm>
          <a:off x="7298890" y="469723"/>
          <a:ext cx="3778163" cy="653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年度途中に申請区分を変更する</a:t>
          </a:r>
          <a:r>
            <a:rPr lang="ja-JP"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場合</a:t>
          </a:r>
          <a:endParaRPr lang="en-US"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endParaRPr>
        </a:p>
      </xdr:txBody>
    </xdr:sp>
    <xdr:clientData/>
  </xdr:twoCellAnchor>
  <xdr:twoCellAnchor>
    <xdr:from>
      <xdr:col>14</xdr:col>
      <xdr:colOff>13048</xdr:colOff>
      <xdr:row>0</xdr:row>
      <xdr:rowOff>430581</xdr:rowOff>
    </xdr:from>
    <xdr:to>
      <xdr:col>17</xdr:col>
      <xdr:colOff>89647</xdr:colOff>
      <xdr:row>2</xdr:row>
      <xdr:rowOff>78288</xdr:rowOff>
    </xdr:to>
    <xdr:sp macro="" textlink="">
      <xdr:nvSpPr>
        <xdr:cNvPr id="4" name="正方形/長方形 3">
          <a:extLst>
            <a:ext uri="{FF2B5EF4-FFF2-40B4-BE49-F238E27FC236}">
              <a16:creationId xmlns:a16="http://schemas.microsoft.com/office/drawing/2014/main" id="{8452971C-3936-4001-AEFC-0AC7E99A074A}"/>
            </a:ext>
          </a:extLst>
        </xdr:cNvPr>
        <xdr:cNvSpPr/>
      </xdr:nvSpPr>
      <xdr:spPr>
        <a:xfrm flipV="1">
          <a:off x="12405073" y="430581"/>
          <a:ext cx="962424" cy="30493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313150</xdr:colOff>
      <xdr:row>0</xdr:row>
      <xdr:rowOff>313151</xdr:rowOff>
    </xdr:from>
    <xdr:to>
      <xdr:col>13</xdr:col>
      <xdr:colOff>863484</xdr:colOff>
      <xdr:row>2</xdr:row>
      <xdr:rowOff>169624</xdr:rowOff>
    </xdr:to>
    <xdr:sp macro="" textlink="">
      <xdr:nvSpPr>
        <xdr:cNvPr id="5" name="楕円 4">
          <a:extLst>
            <a:ext uri="{FF2B5EF4-FFF2-40B4-BE49-F238E27FC236}">
              <a16:creationId xmlns:a16="http://schemas.microsoft.com/office/drawing/2014/main" id="{08980C9F-8783-4D1E-A95D-1449FE17837D}"/>
            </a:ext>
          </a:extLst>
        </xdr:cNvPr>
        <xdr:cNvSpPr/>
      </xdr:nvSpPr>
      <xdr:spPr>
        <a:xfrm>
          <a:off x="11819350" y="313151"/>
          <a:ext cx="550334" cy="51369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①</a:t>
          </a:r>
        </a:p>
      </xdr:txBody>
    </xdr:sp>
    <xdr:clientData/>
  </xdr:twoCellAnchor>
  <xdr:twoCellAnchor>
    <xdr:from>
      <xdr:col>7</xdr:col>
      <xdr:colOff>13048</xdr:colOff>
      <xdr:row>10</xdr:row>
      <xdr:rowOff>26096</xdr:rowOff>
    </xdr:from>
    <xdr:to>
      <xdr:col>12</xdr:col>
      <xdr:colOff>21747</xdr:colOff>
      <xdr:row>11</xdr:row>
      <xdr:rowOff>0</xdr:rowOff>
    </xdr:to>
    <xdr:sp macro="" textlink="">
      <xdr:nvSpPr>
        <xdr:cNvPr id="6" name="正方形/長方形 5">
          <a:extLst>
            <a:ext uri="{FF2B5EF4-FFF2-40B4-BE49-F238E27FC236}">
              <a16:creationId xmlns:a16="http://schemas.microsoft.com/office/drawing/2014/main" id="{8925BDE6-349F-4CF9-923F-6823584EBCEB}"/>
            </a:ext>
          </a:extLst>
        </xdr:cNvPr>
        <xdr:cNvSpPr/>
      </xdr:nvSpPr>
      <xdr:spPr>
        <a:xfrm>
          <a:off x="6204298" y="3607496"/>
          <a:ext cx="4437824" cy="412054"/>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endParaRPr kumimoji="1" lang="ja-JP" altLang="en-US" sz="1100"/>
        </a:p>
      </xdr:txBody>
    </xdr:sp>
    <xdr:clientData/>
  </xdr:twoCellAnchor>
  <xdr:twoCellAnchor>
    <xdr:from>
      <xdr:col>11</xdr:col>
      <xdr:colOff>247911</xdr:colOff>
      <xdr:row>9</xdr:row>
      <xdr:rowOff>417534</xdr:rowOff>
    </xdr:from>
    <xdr:to>
      <xdr:col>11</xdr:col>
      <xdr:colOff>798245</xdr:colOff>
      <xdr:row>11</xdr:row>
      <xdr:rowOff>48856</xdr:rowOff>
    </xdr:to>
    <xdr:sp macro="" textlink="">
      <xdr:nvSpPr>
        <xdr:cNvPr id="7" name="楕円 6">
          <a:extLst>
            <a:ext uri="{FF2B5EF4-FFF2-40B4-BE49-F238E27FC236}">
              <a16:creationId xmlns:a16="http://schemas.microsoft.com/office/drawing/2014/main" id="{C11EC425-554E-4B67-ADA4-FF2DA9C82673}"/>
            </a:ext>
          </a:extLst>
        </xdr:cNvPr>
        <xdr:cNvSpPr/>
      </xdr:nvSpPr>
      <xdr:spPr>
        <a:xfrm>
          <a:off x="9982461" y="3560784"/>
          <a:ext cx="550334" cy="507622"/>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②</a:t>
          </a:r>
        </a:p>
      </xdr:txBody>
    </xdr:sp>
    <xdr:clientData/>
  </xdr:twoCellAnchor>
  <xdr:twoCellAnchor>
    <xdr:from>
      <xdr:col>2</xdr:col>
      <xdr:colOff>734786</xdr:colOff>
      <xdr:row>14</xdr:row>
      <xdr:rowOff>299357</xdr:rowOff>
    </xdr:from>
    <xdr:to>
      <xdr:col>13</xdr:col>
      <xdr:colOff>477637</xdr:colOff>
      <xdr:row>21</xdr:row>
      <xdr:rowOff>44464</xdr:rowOff>
    </xdr:to>
    <xdr:sp macro="" textlink="">
      <xdr:nvSpPr>
        <xdr:cNvPr id="8" name="線吹き出し 1 (枠付き) 17">
          <a:extLst>
            <a:ext uri="{FF2B5EF4-FFF2-40B4-BE49-F238E27FC236}">
              <a16:creationId xmlns:a16="http://schemas.microsoft.com/office/drawing/2014/main" id="{32C8FF05-999E-4FD5-B911-C538BD036540}"/>
            </a:ext>
          </a:extLst>
        </xdr:cNvPr>
        <xdr:cNvSpPr/>
      </xdr:nvSpPr>
      <xdr:spPr>
        <a:xfrm>
          <a:off x="2496911" y="4871357"/>
          <a:ext cx="9486926" cy="2583557"/>
        </a:xfrm>
        <a:prstGeom prst="borderCallout1">
          <a:avLst>
            <a:gd name="adj1" fmla="val 3481"/>
            <a:gd name="adj2" fmla="val 99802"/>
            <a:gd name="adj3" fmla="val 66581"/>
            <a:gd name="adj4" fmla="val 99888"/>
          </a:avLst>
        </a:prstGeom>
        <a:blipFill>
          <a:blip xmlns:r="http://schemas.openxmlformats.org/officeDocument/2006/relationships" r:embed="rId1"/>
          <a:tile tx="0" ty="0" sx="100000" sy="100000" flip="none" algn="tl"/>
        </a:blipFill>
        <a:ln w="38100" cap="flat" cmpd="sng" algn="ctr">
          <a:solidFill>
            <a:srgbClr val="0000FF"/>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1" u="sng"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年度途中に申請区分を変更する場合における、事業計画書（宿舎別）記入時の注意点</a:t>
          </a:r>
        </a:p>
        <a:p>
          <a:pPr algn="l">
            <a:spcAft>
              <a:spcPts val="0"/>
            </a:spcAft>
          </a:pPr>
          <a:r>
            <a:rPr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①</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様式は「</a:t>
          </a:r>
          <a:r>
            <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1-3</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」ではなく「</a:t>
          </a:r>
          <a:r>
            <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1-4</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」を使用すること</a:t>
          </a:r>
          <a:endPar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②</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協定書に記載された協定締結日を記入すること（協定締結前である場合は、事業計画書では法人として締結を想定している日付を記入し、交付申請時に実際の協定締結日に修正すること）</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100" cap="none" spc="0" normalizeH="0" baseline="0" noProof="0">
              <a:ln>
                <a:noFill/>
              </a:ln>
              <a:solidFill>
                <a:srgbClr val="FF00FF"/>
              </a:solidFill>
              <a:effectLst/>
              <a:uLnTx/>
              <a:uFillTx/>
              <a:latin typeface="UD デジタル 教科書体 NP-B" panose="02020700000000000000" pitchFamily="18" charset="-128"/>
              <a:ea typeface="UD デジタル 教科書体 NP-B" panose="02020700000000000000" pitchFamily="18" charset="-128"/>
              <a:cs typeface="+mn-cs"/>
            </a:rPr>
            <a:t>③</a:t>
          </a:r>
          <a:r>
            <a:rPr kumimoji="1"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②にて記入した締結日の翌月（締結日が１日の場合当月）から、助成率が</a:t>
          </a:r>
          <a:r>
            <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7/8</a:t>
          </a:r>
          <a:r>
            <a:rPr kumimoji="1"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に自動的に変更となる</a:t>
          </a:r>
          <a:endPar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a:t>
          </a:r>
          <a:r>
            <a:rPr kumimoji="1"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事業計画時の助成対象額を超える助成はできないため、協定締結前である場合は、福祉避難所協定の締結日について注意して記入すること。</a:t>
          </a:r>
          <a:endPar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0</xdr:col>
      <xdr:colOff>27214</xdr:colOff>
      <xdr:row>21</xdr:row>
      <xdr:rowOff>449035</xdr:rowOff>
    </xdr:from>
    <xdr:to>
      <xdr:col>14</xdr:col>
      <xdr:colOff>62501</xdr:colOff>
      <xdr:row>23</xdr:row>
      <xdr:rowOff>68036</xdr:rowOff>
    </xdr:to>
    <xdr:sp macro="" textlink="">
      <xdr:nvSpPr>
        <xdr:cNvPr id="9" name="正方形/長方形 8">
          <a:extLst>
            <a:ext uri="{FF2B5EF4-FFF2-40B4-BE49-F238E27FC236}">
              <a16:creationId xmlns:a16="http://schemas.microsoft.com/office/drawing/2014/main" id="{D9EBAA76-4234-499E-8A80-8394D4D86095}"/>
            </a:ext>
          </a:extLst>
        </xdr:cNvPr>
        <xdr:cNvSpPr/>
      </xdr:nvSpPr>
      <xdr:spPr>
        <a:xfrm>
          <a:off x="27214" y="7859485"/>
          <a:ext cx="12427312" cy="323851"/>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396099</xdr:colOff>
      <xdr:row>21</xdr:row>
      <xdr:rowOff>366833</xdr:rowOff>
    </xdr:from>
    <xdr:to>
      <xdr:col>1</xdr:col>
      <xdr:colOff>859331</xdr:colOff>
      <xdr:row>23</xdr:row>
      <xdr:rowOff>132452</xdr:rowOff>
    </xdr:to>
    <xdr:sp macro="" textlink="">
      <xdr:nvSpPr>
        <xdr:cNvPr id="10" name="楕円 9">
          <a:extLst>
            <a:ext uri="{FF2B5EF4-FFF2-40B4-BE49-F238E27FC236}">
              <a16:creationId xmlns:a16="http://schemas.microsoft.com/office/drawing/2014/main" id="{A4C32F01-E19E-4CBE-968A-021854159E7B}"/>
            </a:ext>
          </a:extLst>
        </xdr:cNvPr>
        <xdr:cNvSpPr/>
      </xdr:nvSpPr>
      <xdr:spPr>
        <a:xfrm>
          <a:off x="1119999" y="7777283"/>
          <a:ext cx="463232" cy="47046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③</a:t>
          </a:r>
        </a:p>
      </xdr:txBody>
    </xdr:sp>
    <xdr:clientData/>
  </xdr:twoCellAnchor>
  <xdr:twoCellAnchor>
    <xdr:from>
      <xdr:col>5</xdr:col>
      <xdr:colOff>743734</xdr:colOff>
      <xdr:row>28</xdr:row>
      <xdr:rowOff>260957</xdr:rowOff>
    </xdr:from>
    <xdr:to>
      <xdr:col>8</xdr:col>
      <xdr:colOff>217668</xdr:colOff>
      <xdr:row>30</xdr:row>
      <xdr:rowOff>91334</xdr:rowOff>
    </xdr:to>
    <xdr:sp macro="" textlink="">
      <xdr:nvSpPr>
        <xdr:cNvPr id="11" name="角丸四角形 19">
          <a:extLst>
            <a:ext uri="{FF2B5EF4-FFF2-40B4-BE49-F238E27FC236}">
              <a16:creationId xmlns:a16="http://schemas.microsoft.com/office/drawing/2014/main" id="{A58EF7DA-5916-49E3-9BCC-B1E8097F8A44}"/>
            </a:ext>
          </a:extLst>
        </xdr:cNvPr>
        <xdr:cNvSpPr/>
      </xdr:nvSpPr>
      <xdr:spPr>
        <a:xfrm>
          <a:off x="5163334" y="10386032"/>
          <a:ext cx="2131409" cy="478077"/>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000" b="1" kern="100">
              <a:ln>
                <a:noFill/>
              </a:ln>
              <a:solidFill>
                <a:srgbClr val="000000"/>
              </a:solidFill>
              <a:effectLst>
                <a:outerShdw blurRad="38100" dist="19050" dir="2700000" algn="tl">
                  <a:schemeClr val="dk1">
                    <a:alpha val="40000"/>
                  </a:schemeClr>
                </a:outerShdw>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⑲</a:t>
          </a:r>
          <a:r>
            <a:rPr lang="en-US" altLang="ja-JP" sz="2000" b="1" kern="100">
              <a:ln>
                <a:noFill/>
              </a:ln>
              <a:solidFill>
                <a:srgbClr val="000000"/>
              </a:solidFill>
              <a:effectLst>
                <a:outerShdw blurRad="38100" dist="19050" dir="2700000" algn="tl">
                  <a:schemeClr val="dk1">
                    <a:alpha val="40000"/>
                  </a:schemeClr>
                </a:outerShdw>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a:t>
          </a:r>
        </a:p>
      </xdr:txBody>
    </xdr:sp>
    <xdr:clientData/>
  </xdr:twoCellAnchor>
  <xdr:twoCellAnchor>
    <xdr:from>
      <xdr:col>8</xdr:col>
      <xdr:colOff>300103</xdr:colOff>
      <xdr:row>28</xdr:row>
      <xdr:rowOff>234861</xdr:rowOff>
    </xdr:from>
    <xdr:to>
      <xdr:col>12</xdr:col>
      <xdr:colOff>626302</xdr:colOff>
      <xdr:row>32</xdr:row>
      <xdr:rowOff>130478</xdr:rowOff>
    </xdr:to>
    <xdr:sp macro="" textlink="">
      <xdr:nvSpPr>
        <xdr:cNvPr id="12" name="テキスト ボックス 11">
          <a:extLst>
            <a:ext uri="{FF2B5EF4-FFF2-40B4-BE49-F238E27FC236}">
              <a16:creationId xmlns:a16="http://schemas.microsoft.com/office/drawing/2014/main" id="{35D8905B-AE53-4E9C-A0CF-DB623EDACEFA}"/>
            </a:ext>
          </a:extLst>
        </xdr:cNvPr>
        <xdr:cNvSpPr txBox="1"/>
      </xdr:nvSpPr>
      <xdr:spPr>
        <a:xfrm>
          <a:off x="7377178" y="10359936"/>
          <a:ext cx="3869499" cy="943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年度途中に申請区分を変更する</a:t>
          </a:r>
          <a:r>
            <a:rPr lang="ja-JP"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場合</a:t>
          </a:r>
          <a:endParaRPr lang="en-US"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a:t>
          </a:r>
          <a:r>
            <a:rPr lang="ja-JP" altLang="en-US"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宿舎・入居者未定</a:t>
          </a:r>
          <a:r>
            <a:rPr lang="en-US"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a:t>
          </a:r>
          <a:endParaRPr lang="ja-JP" altLang="ja-JP" sz="1600" u="none">
            <a:effectLst/>
            <a:latin typeface="HGP創英角ﾎﾟｯﾌﾟ体" panose="040B0A00000000000000" pitchFamily="50" charset="-128"/>
            <a:ea typeface="HGP創英角ﾎﾟｯﾌﾟ体" panose="040B0A00000000000000" pitchFamily="50" charset="-128"/>
          </a:endParaRPr>
        </a:p>
        <a:p>
          <a:endParaRPr kumimoji="1" lang="ja-JP" altLang="en-US" sz="1100"/>
        </a:p>
      </xdr:txBody>
    </xdr:sp>
    <xdr:clientData/>
  </xdr:twoCellAnchor>
  <xdr:twoCellAnchor>
    <xdr:from>
      <xdr:col>13</xdr:col>
      <xdr:colOff>326199</xdr:colOff>
      <xdr:row>28</xdr:row>
      <xdr:rowOff>339248</xdr:rowOff>
    </xdr:from>
    <xdr:to>
      <xdr:col>13</xdr:col>
      <xdr:colOff>876533</xdr:colOff>
      <xdr:row>31</xdr:row>
      <xdr:rowOff>65241</xdr:rowOff>
    </xdr:to>
    <xdr:sp macro="" textlink="">
      <xdr:nvSpPr>
        <xdr:cNvPr id="13" name="楕円 12">
          <a:extLst>
            <a:ext uri="{FF2B5EF4-FFF2-40B4-BE49-F238E27FC236}">
              <a16:creationId xmlns:a16="http://schemas.microsoft.com/office/drawing/2014/main" id="{413DBA12-E169-4DA8-B2DD-361D35AC6255}"/>
            </a:ext>
          </a:extLst>
        </xdr:cNvPr>
        <xdr:cNvSpPr/>
      </xdr:nvSpPr>
      <xdr:spPr>
        <a:xfrm>
          <a:off x="11832399" y="10464323"/>
          <a:ext cx="550334" cy="57371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①</a:t>
          </a:r>
        </a:p>
      </xdr:txBody>
    </xdr:sp>
    <xdr:clientData/>
  </xdr:twoCellAnchor>
  <xdr:twoCellAnchor>
    <xdr:from>
      <xdr:col>7</xdr:col>
      <xdr:colOff>13048</xdr:colOff>
      <xdr:row>38</xdr:row>
      <xdr:rowOff>26096</xdr:rowOff>
    </xdr:from>
    <xdr:to>
      <xdr:col>12</xdr:col>
      <xdr:colOff>21747</xdr:colOff>
      <xdr:row>39</xdr:row>
      <xdr:rowOff>0</xdr:rowOff>
    </xdr:to>
    <xdr:sp macro="" textlink="">
      <xdr:nvSpPr>
        <xdr:cNvPr id="14" name="正方形/長方形 13">
          <a:extLst>
            <a:ext uri="{FF2B5EF4-FFF2-40B4-BE49-F238E27FC236}">
              <a16:creationId xmlns:a16="http://schemas.microsoft.com/office/drawing/2014/main" id="{0C732780-6C65-433E-BCF8-96E0A4AB25DD}"/>
            </a:ext>
          </a:extLst>
        </xdr:cNvPr>
        <xdr:cNvSpPr/>
      </xdr:nvSpPr>
      <xdr:spPr>
        <a:xfrm>
          <a:off x="6204298" y="13913546"/>
          <a:ext cx="4437824" cy="44062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endParaRPr kumimoji="1" lang="ja-JP" altLang="en-US" sz="1100"/>
        </a:p>
      </xdr:txBody>
    </xdr:sp>
    <xdr:clientData/>
  </xdr:twoCellAnchor>
  <xdr:twoCellAnchor>
    <xdr:from>
      <xdr:col>11</xdr:col>
      <xdr:colOff>247911</xdr:colOff>
      <xdr:row>37</xdr:row>
      <xdr:rowOff>417534</xdr:rowOff>
    </xdr:from>
    <xdr:to>
      <xdr:col>11</xdr:col>
      <xdr:colOff>798245</xdr:colOff>
      <xdr:row>39</xdr:row>
      <xdr:rowOff>48856</xdr:rowOff>
    </xdr:to>
    <xdr:sp macro="" textlink="">
      <xdr:nvSpPr>
        <xdr:cNvPr id="15" name="楕円 14">
          <a:extLst>
            <a:ext uri="{FF2B5EF4-FFF2-40B4-BE49-F238E27FC236}">
              <a16:creationId xmlns:a16="http://schemas.microsoft.com/office/drawing/2014/main" id="{17F21507-A483-4FBE-85FD-BDD97A72BE96}"/>
            </a:ext>
          </a:extLst>
        </xdr:cNvPr>
        <xdr:cNvSpPr/>
      </xdr:nvSpPr>
      <xdr:spPr>
        <a:xfrm>
          <a:off x="9982461" y="13819209"/>
          <a:ext cx="550334" cy="583822"/>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②</a:t>
          </a:r>
        </a:p>
      </xdr:txBody>
    </xdr:sp>
    <xdr:clientData/>
  </xdr:twoCellAnchor>
  <xdr:twoCellAnchor>
    <xdr:from>
      <xdr:col>2</xdr:col>
      <xdr:colOff>404486</xdr:colOff>
      <xdr:row>44</xdr:row>
      <xdr:rowOff>156575</xdr:rowOff>
    </xdr:from>
    <xdr:to>
      <xdr:col>13</xdr:col>
      <xdr:colOff>571500</xdr:colOff>
      <xdr:row>52</xdr:row>
      <xdr:rowOff>462643</xdr:rowOff>
    </xdr:to>
    <xdr:sp macro="" textlink="">
      <xdr:nvSpPr>
        <xdr:cNvPr id="16" name="線吹き出し 1 (枠付き) 17">
          <a:extLst>
            <a:ext uri="{FF2B5EF4-FFF2-40B4-BE49-F238E27FC236}">
              <a16:creationId xmlns:a16="http://schemas.microsoft.com/office/drawing/2014/main" id="{C503D45F-10F9-4E57-9EE4-1AEE7872EDF4}"/>
            </a:ext>
          </a:extLst>
        </xdr:cNvPr>
        <xdr:cNvSpPr/>
      </xdr:nvSpPr>
      <xdr:spPr>
        <a:xfrm>
          <a:off x="2166611" y="16025225"/>
          <a:ext cx="9911089" cy="3277868"/>
        </a:xfrm>
        <a:prstGeom prst="borderCallout1">
          <a:avLst>
            <a:gd name="adj1" fmla="val 3481"/>
            <a:gd name="adj2" fmla="val 99802"/>
            <a:gd name="adj3" fmla="val 66581"/>
            <a:gd name="adj4" fmla="val 99888"/>
          </a:avLst>
        </a:prstGeom>
        <a:blipFill>
          <a:blip xmlns:r="http://schemas.openxmlformats.org/officeDocument/2006/relationships" r:embed="rId1"/>
          <a:tile tx="0" ty="0" sx="100000" sy="100000" flip="none" algn="tl"/>
        </a:blipFill>
        <a:ln w="38100" cap="flat" cmpd="sng" algn="ctr">
          <a:solidFill>
            <a:srgbClr val="0000FF"/>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1" u="sng"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年度途中に申請区分を変更する場合における、宿舎・入居者未定時の事業計画書（宿舎別）記入時の注意点</a:t>
          </a:r>
        </a:p>
        <a:p>
          <a:pPr algn="l">
            <a:spcAft>
              <a:spcPts val="0"/>
            </a:spcAft>
          </a:pPr>
          <a:r>
            <a:rPr lang="ja-JP" altLang="en-US" sz="1400" b="1" kern="100">
              <a:solidFill>
                <a:srgbClr val="FF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申請区分を変更する場合は、宿舎・入居者共に未定であっても本様式の作成が必要</a:t>
          </a:r>
          <a:endParaRPr lang="en-US" altLang="ja-JP" sz="1400" b="1" kern="100">
            <a:solidFill>
              <a:srgbClr val="FF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endParaRPr lang="en-US" altLang="ja-JP"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①</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様式は「</a:t>
          </a:r>
          <a:r>
            <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1-3</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」ではなく「</a:t>
          </a:r>
          <a:r>
            <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1-4</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」を使用すること</a:t>
          </a:r>
          <a:endPar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②</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協定書に記載された協定締結日を記入すること（協定締結前である場合は、事業計画書では法人として締結を想定している日付を記入し、交付申請時に実際の協定締結日に修正すること）</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100" cap="none" spc="0" normalizeH="0" baseline="0" noProof="0">
              <a:ln>
                <a:noFill/>
              </a:ln>
              <a:solidFill>
                <a:srgbClr val="FF00FF"/>
              </a:solidFill>
              <a:effectLst/>
              <a:uLnTx/>
              <a:uFillTx/>
              <a:latin typeface="UD デジタル 教科書体 NP-B" panose="02020700000000000000" pitchFamily="18" charset="-128"/>
              <a:ea typeface="UD デジタル 教科書体 NP-B" panose="02020700000000000000" pitchFamily="18" charset="-128"/>
              <a:cs typeface="+mn-cs"/>
            </a:rPr>
            <a:t>③</a:t>
          </a:r>
          <a:r>
            <a:rPr kumimoji="1" lang="ja-JP" altLang="en-US" sz="1400" b="1" i="0" u="none" strike="noStrike" kern="100" cap="none" spc="0" normalizeH="0" baseline="0" noProof="0">
              <a:ln>
                <a:noFill/>
              </a:ln>
              <a:solidFill>
                <a:schemeClr val="tx1"/>
              </a:solidFill>
              <a:effectLst/>
              <a:uLnTx/>
              <a:uFillTx/>
              <a:latin typeface="UD デジタル 教科書体 NP-B" panose="02020700000000000000" pitchFamily="18" charset="-128"/>
              <a:ea typeface="UD デジタル 教科書体 NP-B" panose="02020700000000000000" pitchFamily="18" charset="-128"/>
              <a:cs typeface="+mn-cs"/>
            </a:rPr>
            <a:t>賃借料・共益費についても見込みで入力すること</a:t>
          </a:r>
          <a:endParaRPr kumimoji="1" lang="en-US" altLang="ja-JP" sz="1400" b="1" i="0" u="none" strike="noStrike" kern="100" cap="none" spc="0" normalizeH="0" baseline="0" noProof="0">
            <a:ln>
              <a:noFill/>
            </a:ln>
            <a:solidFill>
              <a:schemeClr val="tx1"/>
            </a:solidFill>
            <a:effectLst/>
            <a:uLnTx/>
            <a:uFillTx/>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100" cap="none" spc="0" normalizeH="0" baseline="0" noProof="0">
            <a:ln>
              <a:noFill/>
            </a:ln>
            <a:solidFill>
              <a:schemeClr val="tx1"/>
            </a:solidFill>
            <a:effectLst/>
            <a:uLnTx/>
            <a:uFillTx/>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a:t>
          </a:r>
          <a:r>
            <a:rPr kumimoji="1"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事業計画時の助成対象額を超える助成はできないため、協定締結前である場合は、福祉避難所協定の締結日について注意して記入すること。</a:t>
          </a:r>
          <a:endPar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7</xdr:col>
      <xdr:colOff>26097</xdr:colOff>
      <xdr:row>42</xdr:row>
      <xdr:rowOff>39145</xdr:rowOff>
    </xdr:from>
    <xdr:to>
      <xdr:col>14</xdr:col>
      <xdr:colOff>26097</xdr:colOff>
      <xdr:row>44</xdr:row>
      <xdr:rowOff>1</xdr:rowOff>
    </xdr:to>
    <xdr:sp macro="" textlink="">
      <xdr:nvSpPr>
        <xdr:cNvPr id="17" name="正方形/長方形 16">
          <a:extLst>
            <a:ext uri="{FF2B5EF4-FFF2-40B4-BE49-F238E27FC236}">
              <a16:creationId xmlns:a16="http://schemas.microsoft.com/office/drawing/2014/main" id="{746AE114-1C3D-4B48-A8E9-119CB80762CB}"/>
            </a:ext>
          </a:extLst>
        </xdr:cNvPr>
        <xdr:cNvSpPr/>
      </xdr:nvSpPr>
      <xdr:spPr>
        <a:xfrm>
          <a:off x="6217347" y="15002920"/>
          <a:ext cx="6200775" cy="865731"/>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727889</xdr:colOff>
      <xdr:row>41</xdr:row>
      <xdr:rowOff>116313</xdr:rowOff>
    </xdr:from>
    <xdr:to>
      <xdr:col>7</xdr:col>
      <xdr:colOff>395197</xdr:colOff>
      <xdr:row>43</xdr:row>
      <xdr:rowOff>9988</xdr:rowOff>
    </xdr:to>
    <xdr:sp macro="" textlink="">
      <xdr:nvSpPr>
        <xdr:cNvPr id="18" name="楕円 17">
          <a:extLst>
            <a:ext uri="{FF2B5EF4-FFF2-40B4-BE49-F238E27FC236}">
              <a16:creationId xmlns:a16="http://schemas.microsoft.com/office/drawing/2014/main" id="{6CC3B653-F081-49CE-B367-926BBAB6F78A}"/>
            </a:ext>
          </a:extLst>
        </xdr:cNvPr>
        <xdr:cNvSpPr/>
      </xdr:nvSpPr>
      <xdr:spPr>
        <a:xfrm>
          <a:off x="6033314" y="14899113"/>
          <a:ext cx="553133" cy="49375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③</a:t>
          </a:r>
        </a:p>
      </xdr:txBody>
    </xdr:sp>
    <xdr:clientData/>
  </xdr:twoCellAnchor>
  <xdr:twoCellAnchor>
    <xdr:from>
      <xdr:col>14</xdr:col>
      <xdr:colOff>0</xdr:colOff>
      <xdr:row>28</xdr:row>
      <xdr:rowOff>430582</xdr:rowOff>
    </xdr:from>
    <xdr:to>
      <xdr:col>17</xdr:col>
      <xdr:colOff>100853</xdr:colOff>
      <xdr:row>30</xdr:row>
      <xdr:rowOff>107341</xdr:rowOff>
    </xdr:to>
    <xdr:sp macro="" textlink="">
      <xdr:nvSpPr>
        <xdr:cNvPr id="19" name="正方形/長方形 18">
          <a:extLst>
            <a:ext uri="{FF2B5EF4-FFF2-40B4-BE49-F238E27FC236}">
              <a16:creationId xmlns:a16="http://schemas.microsoft.com/office/drawing/2014/main" id="{1610C1D9-4156-4DBC-AA20-8F9008A970C2}"/>
            </a:ext>
          </a:extLst>
        </xdr:cNvPr>
        <xdr:cNvSpPr/>
      </xdr:nvSpPr>
      <xdr:spPr>
        <a:xfrm flipV="1">
          <a:off x="12392025" y="10555657"/>
          <a:ext cx="986678" cy="32445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142874</xdr:colOff>
      <xdr:row>3</xdr:row>
      <xdr:rowOff>22412</xdr:rowOff>
    </xdr:from>
    <xdr:to>
      <xdr:col>13</xdr:col>
      <xdr:colOff>133349</xdr:colOff>
      <xdr:row>42</xdr:row>
      <xdr:rowOff>47626</xdr:rowOff>
    </xdr:to>
    <xdr:sp macro="" textlink="">
      <xdr:nvSpPr>
        <xdr:cNvPr id="2" name="正方形/長方形 1">
          <a:extLst>
            <a:ext uri="{FF2B5EF4-FFF2-40B4-BE49-F238E27FC236}">
              <a16:creationId xmlns:a16="http://schemas.microsoft.com/office/drawing/2014/main" id="{D642FD04-5FD6-4C87-88CD-A983D903CAA0}"/>
            </a:ext>
          </a:extLst>
        </xdr:cNvPr>
        <xdr:cNvSpPr/>
      </xdr:nvSpPr>
      <xdr:spPr>
        <a:xfrm>
          <a:off x="142874" y="536762"/>
          <a:ext cx="6515100" cy="8426264"/>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0</xdr:row>
      <xdr:rowOff>1228725</xdr:rowOff>
    </xdr:from>
    <xdr:to>
      <xdr:col>13</xdr:col>
      <xdr:colOff>57149</xdr:colOff>
      <xdr:row>6</xdr:row>
      <xdr:rowOff>57151</xdr:rowOff>
    </xdr:to>
    <xdr:sp macro="" textlink="">
      <xdr:nvSpPr>
        <xdr:cNvPr id="3" name="スクロール: 横 2">
          <a:extLst>
            <a:ext uri="{FF2B5EF4-FFF2-40B4-BE49-F238E27FC236}">
              <a16:creationId xmlns:a16="http://schemas.microsoft.com/office/drawing/2014/main" id="{15659F50-AC78-457B-8334-616D46702AC0}"/>
            </a:ext>
          </a:extLst>
        </xdr:cNvPr>
        <xdr:cNvSpPr/>
      </xdr:nvSpPr>
      <xdr:spPr>
        <a:xfrm>
          <a:off x="228600" y="1228725"/>
          <a:ext cx="6353174" cy="1485901"/>
        </a:xfrm>
        <a:prstGeom prst="horizontalScroll">
          <a:avLst/>
        </a:prstGeom>
        <a:solidFill>
          <a:srgbClr val="CCF9FE"/>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00FF"/>
              </a:solidFill>
              <a:latin typeface="HG丸ｺﾞｼｯｸM-PRO" panose="020F0600000000000000" pitchFamily="50" charset="-128"/>
              <a:ea typeface="HG丸ｺﾞｼｯｸM-PRO" panose="020F0600000000000000" pitchFamily="50" charset="-128"/>
            </a:rPr>
            <a:t>宿舎別様式（様式１</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-3</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、第</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1</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号</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-3</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様式、第４号</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-3</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様式）</a:t>
          </a:r>
          <a:endParaRPr kumimoji="1" lang="en-US" altLang="ja-JP" sz="1600">
            <a:solidFill>
              <a:srgbClr val="0000FF"/>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0000FF"/>
              </a:solidFill>
              <a:latin typeface="HG丸ｺﾞｼｯｸM-PRO" panose="020F0600000000000000" pitchFamily="50" charset="-128"/>
              <a:ea typeface="HG丸ｺﾞｼｯｸM-PRO" panose="020F0600000000000000" pitchFamily="50" charset="-128"/>
            </a:rPr>
            <a:t>記入に係る項目別索引</a:t>
          </a:r>
        </a:p>
      </xdr:txBody>
    </xdr:sp>
    <xdr:clientData/>
  </xdr:twoCellAnchor>
  <xdr:twoCellAnchor>
    <xdr:from>
      <xdr:col>1</xdr:col>
      <xdr:colOff>28575</xdr:colOff>
      <xdr:row>0</xdr:row>
      <xdr:rowOff>161925</xdr:rowOff>
    </xdr:from>
    <xdr:to>
      <xdr:col>13</xdr:col>
      <xdr:colOff>85725</xdr:colOff>
      <xdr:row>0</xdr:row>
      <xdr:rowOff>1152525</xdr:rowOff>
    </xdr:to>
    <xdr:sp macro="" textlink="">
      <xdr:nvSpPr>
        <xdr:cNvPr id="4" name="四角形: 角を丸くする 3">
          <a:extLst>
            <a:ext uri="{FF2B5EF4-FFF2-40B4-BE49-F238E27FC236}">
              <a16:creationId xmlns:a16="http://schemas.microsoft.com/office/drawing/2014/main" id="{B79B2024-4ACD-4376-A252-D0B130A63AA6}"/>
            </a:ext>
          </a:extLst>
        </xdr:cNvPr>
        <xdr:cNvSpPr/>
      </xdr:nvSpPr>
      <xdr:spPr>
        <a:xfrm>
          <a:off x="171450" y="161925"/>
          <a:ext cx="6438900" cy="990600"/>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0">
              <a:latin typeface="HG丸ｺﾞｼｯｸM-PRO" panose="020F0600000000000000" pitchFamily="50" charset="-128"/>
              <a:ea typeface="HG丸ｺﾞｼｯｸM-PRO" panose="020F0600000000000000" pitchFamily="50" charset="-128"/>
            </a:rPr>
            <a:t>様式１</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３の記入方法については、パターン別の例が</a:t>
          </a:r>
          <a:endParaRPr kumimoji="1" lang="en-US" altLang="ja-JP" sz="1200" b="0">
            <a:latin typeface="HG丸ｺﾞｼｯｸM-PRO" panose="020F0600000000000000" pitchFamily="50" charset="-128"/>
            <a:ea typeface="HG丸ｺﾞｼｯｸM-PRO" panose="020F0600000000000000" pitchFamily="50" charset="-128"/>
          </a:endParaRPr>
        </a:p>
        <a:p>
          <a:pPr algn="ctr"/>
          <a:r>
            <a:rPr kumimoji="1" lang="ja-JP" altLang="en-US" sz="1200" b="0">
              <a:latin typeface="HG丸ｺﾞｼｯｸM-PRO" panose="020F0600000000000000" pitchFamily="50" charset="-128"/>
              <a:ea typeface="HG丸ｺﾞｼｯｸM-PRO" panose="020F0600000000000000" pitchFamily="50" charset="-128"/>
            </a:rPr>
            <a:t>「記入例集」に掲載されています。</a:t>
          </a:r>
          <a:endParaRPr kumimoji="1" lang="en-US" altLang="ja-JP" sz="1200" b="0">
            <a:latin typeface="HG丸ｺﾞｼｯｸM-PRO" panose="020F0600000000000000" pitchFamily="50" charset="-128"/>
            <a:ea typeface="HG丸ｺﾞｼｯｸM-PRO" panose="020F0600000000000000" pitchFamily="50" charset="-128"/>
          </a:endParaRPr>
        </a:p>
        <a:p>
          <a:pPr algn="ctr"/>
          <a:r>
            <a:rPr kumimoji="1" lang="ja-JP" altLang="en-US" sz="1200" b="0">
              <a:latin typeface="HG丸ｺﾞｼｯｸM-PRO" panose="020F0600000000000000" pitchFamily="50" charset="-128"/>
              <a:ea typeface="HG丸ｺﾞｼｯｸM-PRO" panose="020F0600000000000000" pitchFamily="50" charset="-128"/>
            </a:rPr>
            <a:t>以下の索引をご参考に「記入例集」を参照しながらご作成ください。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351692</xdr:colOff>
      <xdr:row>22</xdr:row>
      <xdr:rowOff>14652</xdr:rowOff>
    </xdr:from>
    <xdr:to>
      <xdr:col>6</xdr:col>
      <xdr:colOff>439615</xdr:colOff>
      <xdr:row>22</xdr:row>
      <xdr:rowOff>501893</xdr:rowOff>
    </xdr:to>
    <xdr:sp macro="" textlink="">
      <xdr:nvSpPr>
        <xdr:cNvPr id="2" name="矢印: 下 1">
          <a:extLst>
            <a:ext uri="{FF2B5EF4-FFF2-40B4-BE49-F238E27FC236}">
              <a16:creationId xmlns:a16="http://schemas.microsoft.com/office/drawing/2014/main" id="{6EEB7639-6493-4109-BB0A-2F9FAA826604}"/>
            </a:ext>
          </a:extLst>
        </xdr:cNvPr>
        <xdr:cNvSpPr/>
      </xdr:nvSpPr>
      <xdr:spPr>
        <a:xfrm rot="16200000">
          <a:off x="3600083" y="4957761"/>
          <a:ext cx="487241" cy="773723"/>
        </a:xfrm>
        <a:prstGeom prst="downArrow">
          <a:avLst>
            <a:gd name="adj1" fmla="val 6230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333375</xdr:colOff>
      <xdr:row>17</xdr:row>
      <xdr:rowOff>49324</xdr:rowOff>
    </xdr:from>
    <xdr:to>
      <xdr:col>6</xdr:col>
      <xdr:colOff>371475</xdr:colOff>
      <xdr:row>17</xdr:row>
      <xdr:rowOff>187185</xdr:rowOff>
    </xdr:to>
    <xdr:sp macro="" textlink="">
      <xdr:nvSpPr>
        <xdr:cNvPr id="2" name="フリーフォーム: 図形 1">
          <a:extLst>
            <a:ext uri="{FF2B5EF4-FFF2-40B4-BE49-F238E27FC236}">
              <a16:creationId xmlns:a16="http://schemas.microsoft.com/office/drawing/2014/main" id="{5EAF88B9-AFA1-437A-9F19-D31F45AE6F7B}"/>
            </a:ext>
          </a:extLst>
        </xdr:cNvPr>
        <xdr:cNvSpPr/>
      </xdr:nvSpPr>
      <xdr:spPr>
        <a:xfrm>
          <a:off x="1019175" y="3925999"/>
          <a:ext cx="2752725"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17</xdr:row>
      <xdr:rowOff>180470</xdr:rowOff>
    </xdr:from>
    <xdr:to>
      <xdr:col>11</xdr:col>
      <xdr:colOff>29307</xdr:colOff>
      <xdr:row>19</xdr:row>
      <xdr:rowOff>3227</xdr:rowOff>
    </xdr:to>
    <xdr:sp macro="" textlink="">
      <xdr:nvSpPr>
        <xdr:cNvPr id="3" name="フリーフォーム: 図形 2">
          <a:extLst>
            <a:ext uri="{FF2B5EF4-FFF2-40B4-BE49-F238E27FC236}">
              <a16:creationId xmlns:a16="http://schemas.microsoft.com/office/drawing/2014/main" id="{81A6377B-1E58-4348-9FD8-3BABA199F542}"/>
            </a:ext>
          </a:extLst>
        </xdr:cNvPr>
        <xdr:cNvSpPr/>
      </xdr:nvSpPr>
      <xdr:spPr>
        <a:xfrm>
          <a:off x="2457451" y="4057145"/>
          <a:ext cx="3782156" cy="260907"/>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B0AC9-79A9-496D-91A3-1D1305237ED2}">
  <sheetPr>
    <tabColor rgb="FFFFFFCC"/>
    <pageSetUpPr fitToPage="1"/>
  </sheetPr>
  <dimension ref="A1:Q59"/>
  <sheetViews>
    <sheetView tabSelected="1" zoomScaleNormal="100" zoomScaleSheetLayoutView="85" workbookViewId="0"/>
  </sheetViews>
  <sheetFormatPr defaultColWidth="9" defaultRowHeight="13.5"/>
  <cols>
    <col min="1" max="1" width="9.5" style="46" customWidth="1"/>
    <col min="2" max="2" width="13.625" style="46" customWidth="1"/>
    <col min="3" max="15" width="11.625" style="46" customWidth="1"/>
    <col min="16" max="16" width="9" style="46" hidden="1" customWidth="1"/>
    <col min="17" max="17" width="9" style="46"/>
    <col min="18" max="18" width="10.5" style="46" bestFit="1" customWidth="1"/>
    <col min="19" max="16384" width="9" style="46"/>
  </cols>
  <sheetData>
    <row r="1" spans="1:17">
      <c r="O1" s="47" t="str">
        <f>IF(I4="事業計画書（宿舎別）","ア・様式1-3",IF(I4="交付申請書（宿舎別）","ア・第1号-3様式","ア・第4号-3様式"))</f>
        <v>ア・様式1-3</v>
      </c>
    </row>
    <row r="2" spans="1:17" ht="20.25" customHeight="1" thickBot="1">
      <c r="A2" s="385" t="s">
        <v>0</v>
      </c>
      <c r="B2" s="385"/>
      <c r="C2" s="385"/>
      <c r="D2" s="385"/>
      <c r="E2" s="385"/>
      <c r="K2" s="386"/>
      <c r="L2" s="386"/>
      <c r="M2" s="386"/>
      <c r="N2" s="386"/>
      <c r="O2" s="386"/>
      <c r="P2" s="48"/>
      <c r="Q2" s="48"/>
    </row>
    <row r="3" spans="1:17" ht="19.5" customHeight="1" thickBot="1">
      <c r="A3" s="49"/>
      <c r="B3" s="49"/>
      <c r="C3" s="50"/>
      <c r="M3" s="51"/>
      <c r="N3" s="52" t="s">
        <v>1</v>
      </c>
      <c r="O3" s="53" t="s">
        <v>2</v>
      </c>
    </row>
    <row r="4" spans="1:17" ht="39.6" customHeight="1" thickBot="1">
      <c r="A4" s="387" t="s">
        <v>3</v>
      </c>
      <c r="B4" s="387"/>
      <c r="C4" s="387"/>
      <c r="D4" s="387"/>
      <c r="E4" s="387"/>
      <c r="F4" s="387"/>
      <c r="G4" s="387"/>
      <c r="H4" s="387"/>
      <c r="I4" s="388" t="s">
        <v>102</v>
      </c>
      <c r="J4" s="388"/>
      <c r="K4" s="388"/>
      <c r="L4" s="388"/>
      <c r="M4" s="54"/>
      <c r="N4" s="55"/>
      <c r="O4" s="151"/>
    </row>
    <row r="5" spans="1:17" ht="13.5" customHeight="1" thickBot="1">
      <c r="A5" s="56"/>
      <c r="B5" s="56"/>
      <c r="C5" s="56"/>
      <c r="D5" s="56"/>
      <c r="E5" s="56"/>
      <c r="F5" s="56"/>
      <c r="G5" s="56"/>
      <c r="H5" s="56"/>
      <c r="I5" s="57"/>
      <c r="J5" s="57"/>
      <c r="K5" s="57"/>
      <c r="L5" s="57"/>
      <c r="M5" s="54"/>
      <c r="N5" s="58"/>
    </row>
    <row r="6" spans="1:17" ht="35.1" customHeight="1" thickBot="1">
      <c r="A6" s="59"/>
      <c r="B6" s="60" t="s">
        <v>4</v>
      </c>
      <c r="C6" s="389"/>
      <c r="D6" s="390"/>
      <c r="E6" s="390"/>
      <c r="F6" s="391"/>
      <c r="G6" s="56"/>
      <c r="H6" s="392" t="s">
        <v>103</v>
      </c>
      <c r="I6" s="393"/>
      <c r="J6" s="394"/>
      <c r="K6" s="395"/>
      <c r="L6" s="395"/>
      <c r="M6" s="395"/>
      <c r="N6" s="395"/>
      <c r="O6" s="396"/>
    </row>
    <row r="7" spans="1:17" ht="35.1" customHeight="1" thickBot="1">
      <c r="B7" s="61"/>
      <c r="C7" s="362" t="s">
        <v>5</v>
      </c>
      <c r="D7" s="363"/>
      <c r="E7" s="62"/>
      <c r="F7" s="63" t="s">
        <v>6</v>
      </c>
      <c r="G7" s="56"/>
      <c r="H7" s="364" t="s">
        <v>7</v>
      </c>
      <c r="I7" s="365"/>
      <c r="J7" s="352"/>
      <c r="K7" s="366"/>
      <c r="L7" s="353"/>
      <c r="M7" s="367" t="s">
        <v>8</v>
      </c>
      <c r="N7" s="368"/>
      <c r="O7" s="369"/>
    </row>
    <row r="8" spans="1:17" ht="35.1" customHeight="1">
      <c r="C8" s="370"/>
      <c r="D8" s="370"/>
      <c r="E8" s="64"/>
      <c r="F8" s="65"/>
      <c r="G8" s="56"/>
      <c r="H8" s="371" t="s">
        <v>9</v>
      </c>
      <c r="I8" s="66" t="s">
        <v>10</v>
      </c>
      <c r="J8" s="373" t="s">
        <v>11</v>
      </c>
      <c r="K8" s="374"/>
      <c r="L8" s="375"/>
      <c r="M8" s="376"/>
      <c r="N8" s="377"/>
      <c r="O8" s="378"/>
      <c r="P8" s="67" t="e">
        <f>(YEAR($J$9)-YEAR($J$8))*12+((MONTH($J$9)-MONTH($J$8))+1)</f>
        <v>#VALUE!</v>
      </c>
    </row>
    <row r="9" spans="1:17" ht="35.1" customHeight="1" thickBot="1">
      <c r="G9" s="56"/>
      <c r="H9" s="372"/>
      <c r="I9" s="68" t="s">
        <v>12</v>
      </c>
      <c r="J9" s="382" t="s">
        <v>11</v>
      </c>
      <c r="K9" s="383"/>
      <c r="L9" s="384"/>
      <c r="M9" s="379"/>
      <c r="N9" s="380"/>
      <c r="O9" s="381"/>
      <c r="P9" s="67" t="e">
        <f>ROUNDDOWN($B$17/P8,0)</f>
        <v>#VALUE!</v>
      </c>
    </row>
    <row r="10" spans="1:17" ht="35.1" customHeight="1">
      <c r="A10" s="69" t="s">
        <v>13</v>
      </c>
      <c r="B10" s="69"/>
      <c r="C10" s="70" t="s">
        <v>14</v>
      </c>
      <c r="D10" s="356">
        <f>O22</f>
        <v>0</v>
      </c>
      <c r="E10" s="357"/>
      <c r="F10" s="71" t="s">
        <v>15</v>
      </c>
      <c r="G10" s="56"/>
      <c r="K10" s="358"/>
      <c r="L10" s="358"/>
      <c r="M10" s="358"/>
      <c r="N10" s="358"/>
      <c r="O10" s="358"/>
    </row>
    <row r="11" spans="1:17" ht="14.1" customHeight="1">
      <c r="B11" s="72"/>
      <c r="C11" s="73"/>
      <c r="D11" s="73"/>
      <c r="E11" s="73"/>
      <c r="F11" s="73"/>
      <c r="G11" s="56"/>
    </row>
    <row r="12" spans="1:17" ht="15" thickBot="1">
      <c r="A12" s="69" t="s">
        <v>16</v>
      </c>
      <c r="B12" s="69"/>
      <c r="C12" s="51"/>
      <c r="D12" s="51"/>
      <c r="E12" s="51"/>
      <c r="F12" s="51"/>
      <c r="G12" s="51"/>
      <c r="H12" s="51"/>
      <c r="I12" s="74"/>
      <c r="J12" s="74"/>
      <c r="K12" s="74"/>
      <c r="L12" s="74"/>
      <c r="M12" s="74"/>
      <c r="N12" s="74"/>
      <c r="O12" s="74"/>
    </row>
    <row r="13" spans="1:17" ht="14.25" thickBot="1">
      <c r="A13" s="359" t="s">
        <v>17</v>
      </c>
      <c r="B13" s="360"/>
      <c r="C13" s="75" t="s">
        <v>18</v>
      </c>
      <c r="D13" s="75" t="s">
        <v>19</v>
      </c>
      <c r="E13" s="75" t="s">
        <v>20</v>
      </c>
      <c r="F13" s="75" t="s">
        <v>21</v>
      </c>
      <c r="G13" s="76" t="s">
        <v>22</v>
      </c>
      <c r="H13" s="75" t="s">
        <v>23</v>
      </c>
      <c r="I13" s="75" t="s">
        <v>24</v>
      </c>
      <c r="J13" s="75" t="s">
        <v>25</v>
      </c>
      <c r="K13" s="75" t="s">
        <v>26</v>
      </c>
      <c r="L13" s="77" t="s">
        <v>27</v>
      </c>
      <c r="M13" s="75" t="s">
        <v>28</v>
      </c>
      <c r="N13" s="76" t="s">
        <v>29</v>
      </c>
      <c r="O13" s="52" t="s">
        <v>30</v>
      </c>
    </row>
    <row r="14" spans="1:17" ht="38.1" customHeight="1">
      <c r="A14" s="350" t="s">
        <v>31</v>
      </c>
      <c r="B14" s="351"/>
      <c r="C14" s="78"/>
      <c r="D14" s="78"/>
      <c r="E14" s="78"/>
      <c r="F14" s="78"/>
      <c r="G14" s="78"/>
      <c r="H14" s="78"/>
      <c r="I14" s="78"/>
      <c r="J14" s="78"/>
      <c r="K14" s="78"/>
      <c r="L14" s="78"/>
      <c r="M14" s="78"/>
      <c r="N14" s="78"/>
      <c r="O14" s="121">
        <f>SUM(C14:N14)</f>
        <v>0</v>
      </c>
    </row>
    <row r="15" spans="1:17" ht="38.1" customHeight="1">
      <c r="A15" s="354" t="s">
        <v>32</v>
      </c>
      <c r="B15" s="361"/>
      <c r="C15" s="79"/>
      <c r="D15" s="79"/>
      <c r="E15" s="79"/>
      <c r="F15" s="79"/>
      <c r="G15" s="79"/>
      <c r="H15" s="79"/>
      <c r="I15" s="79"/>
      <c r="J15" s="79"/>
      <c r="K15" s="79"/>
      <c r="L15" s="79"/>
      <c r="M15" s="79"/>
      <c r="N15" s="79"/>
      <c r="O15" s="122">
        <f>SUM(C15:N15)</f>
        <v>0</v>
      </c>
    </row>
    <row r="16" spans="1:17" ht="14.25" thickBot="1">
      <c r="A16" s="354" t="s">
        <v>33</v>
      </c>
      <c r="B16" s="355"/>
      <c r="C16" s="344" t="str">
        <f>IF($B$17="","",IF(AND($J$8&lt;=DATE(2025,4,30),$J$9&gt;=DATE(2025,4,1)),$P$9,""))</f>
        <v/>
      </c>
      <c r="D16" s="344" t="str">
        <f>IF($B$17="","",IF(AND($J$8&lt;=DATE(2025,5,31),$J$9&gt;=DATE(2025,5,1)),$P$9,""))</f>
        <v/>
      </c>
      <c r="E16" s="344" t="str">
        <f>IF($B$17="","",IF(AND($J$8&lt;=DATE(2025,6,30),$J$9&gt;=DATE(2025,6,1)),$P$9,""))</f>
        <v/>
      </c>
      <c r="F16" s="344" t="str">
        <f>IF($B$17="","",IF(AND($J$8&lt;=DATE(2025,7,31),$J$9&gt;=DATE(2025,7,1)),$P$9,""))</f>
        <v/>
      </c>
      <c r="G16" s="344" t="str">
        <f>IF($B$17="","",IF(AND($J$8&lt;=DATE(2025,8,31),$J$9&gt;=DATE(2025,8,1)),$P$9,""))</f>
        <v/>
      </c>
      <c r="H16" s="344" t="str">
        <f>IF($B$17="","",IF(AND($J$8&lt;=DATE(2025,9,30),$J$9&gt;=DATE(2025,9,1)),$P$9,""))</f>
        <v/>
      </c>
      <c r="I16" s="344" t="str">
        <f>IF($B$17="","",IF(AND($J$8&lt;=DATE(2025,10,31),$J$9&gt;=DATE(2025,10,1)),$P$9,""))</f>
        <v/>
      </c>
      <c r="J16" s="344" t="str">
        <f>IF($B$17="","",IF(AND($J$8&lt;=DATE(2025,11,30),$J$9&gt;=DATE(2025,11,1)),$P$9,""))</f>
        <v/>
      </c>
      <c r="K16" s="344" t="str">
        <f>IF($B$17="","",IF(AND($J$8&lt;=DATE(2025,12,31),$J$9&gt;=DATE(2025,12,1)),$P$9,""))</f>
        <v/>
      </c>
      <c r="L16" s="344" t="str">
        <f>IF($B$17="","",IF(AND($J$8&lt;=DATE(2026,1,31),$J$9&gt;=DATE(2026,1,1)),$P$9,""))</f>
        <v/>
      </c>
      <c r="M16" s="344" t="str">
        <f>IF($B$17="","",IF(AND($J$8&lt;=DATE(2026,2,28),$J$9&gt;=DATE(2026,2,1)),$P$9,""))</f>
        <v/>
      </c>
      <c r="N16" s="344" t="str">
        <f>IF($B$17="","",IF(AND($J$8&lt;=DATE(2026,3,31),$J$9&gt;=DATE(2026,3,1)),$P$9,""))</f>
        <v/>
      </c>
      <c r="O16" s="346">
        <f>B17</f>
        <v>0</v>
      </c>
    </row>
    <row r="17" spans="1:16" ht="26.25" customHeight="1" thickBot="1">
      <c r="A17" s="80" t="s">
        <v>34</v>
      </c>
      <c r="B17" s="81"/>
      <c r="C17" s="345"/>
      <c r="D17" s="345"/>
      <c r="E17" s="345"/>
      <c r="F17" s="345"/>
      <c r="G17" s="345"/>
      <c r="H17" s="345"/>
      <c r="I17" s="345"/>
      <c r="J17" s="345"/>
      <c r="K17" s="345"/>
      <c r="L17" s="345"/>
      <c r="M17" s="345"/>
      <c r="N17" s="345"/>
      <c r="O17" s="347"/>
    </row>
    <row r="18" spans="1:16" ht="40.5" customHeight="1" thickBot="1">
      <c r="A18" s="348" t="s">
        <v>104</v>
      </c>
      <c r="B18" s="349"/>
      <c r="C18" s="124">
        <f t="shared" ref="C18:O18" si="0">SUM(C14:C17)</f>
        <v>0</v>
      </c>
      <c r="D18" s="124">
        <f t="shared" si="0"/>
        <v>0</v>
      </c>
      <c r="E18" s="124">
        <f t="shared" si="0"/>
        <v>0</v>
      </c>
      <c r="F18" s="124">
        <f t="shared" si="0"/>
        <v>0</v>
      </c>
      <c r="G18" s="125">
        <f t="shared" si="0"/>
        <v>0</v>
      </c>
      <c r="H18" s="124">
        <f t="shared" si="0"/>
        <v>0</v>
      </c>
      <c r="I18" s="124">
        <f t="shared" si="0"/>
        <v>0</v>
      </c>
      <c r="J18" s="124">
        <f t="shared" si="0"/>
        <v>0</v>
      </c>
      <c r="K18" s="124">
        <f t="shared" si="0"/>
        <v>0</v>
      </c>
      <c r="L18" s="124">
        <f t="shared" si="0"/>
        <v>0</v>
      </c>
      <c r="M18" s="124">
        <f t="shared" si="0"/>
        <v>0</v>
      </c>
      <c r="N18" s="125">
        <f t="shared" si="0"/>
        <v>0</v>
      </c>
      <c r="O18" s="123">
        <f t="shared" si="0"/>
        <v>0</v>
      </c>
    </row>
    <row r="19" spans="1:16" ht="32.1" customHeight="1">
      <c r="A19" s="350" t="s">
        <v>105</v>
      </c>
      <c r="B19" s="351"/>
      <c r="C19" s="78"/>
      <c r="D19" s="78"/>
      <c r="E19" s="78"/>
      <c r="F19" s="78"/>
      <c r="G19" s="78"/>
      <c r="H19" s="78"/>
      <c r="I19" s="78"/>
      <c r="J19" s="78"/>
      <c r="K19" s="78"/>
      <c r="L19" s="78"/>
      <c r="M19" s="78"/>
      <c r="N19" s="78"/>
      <c r="O19" s="121">
        <f>SUM(C19:N19)</f>
        <v>0</v>
      </c>
    </row>
    <row r="20" spans="1:16" ht="40.5" customHeight="1">
      <c r="A20" s="352" t="s">
        <v>106</v>
      </c>
      <c r="B20" s="353"/>
      <c r="C20" s="126">
        <f t="shared" ref="C20:N20" si="1">C18-C19</f>
        <v>0</v>
      </c>
      <c r="D20" s="126">
        <f t="shared" si="1"/>
        <v>0</v>
      </c>
      <c r="E20" s="126">
        <f t="shared" si="1"/>
        <v>0</v>
      </c>
      <c r="F20" s="126">
        <f t="shared" si="1"/>
        <v>0</v>
      </c>
      <c r="G20" s="127">
        <f t="shared" si="1"/>
        <v>0</v>
      </c>
      <c r="H20" s="126">
        <f t="shared" si="1"/>
        <v>0</v>
      </c>
      <c r="I20" s="126">
        <f t="shared" si="1"/>
        <v>0</v>
      </c>
      <c r="J20" s="126">
        <f t="shared" si="1"/>
        <v>0</v>
      </c>
      <c r="K20" s="126">
        <f t="shared" si="1"/>
        <v>0</v>
      </c>
      <c r="L20" s="126">
        <f t="shared" si="1"/>
        <v>0</v>
      </c>
      <c r="M20" s="126">
        <f t="shared" si="1"/>
        <v>0</v>
      </c>
      <c r="N20" s="127">
        <f t="shared" si="1"/>
        <v>0</v>
      </c>
      <c r="O20" s="82" t="s">
        <v>35</v>
      </c>
    </row>
    <row r="21" spans="1:16" ht="40.5" customHeight="1" thickBot="1">
      <c r="A21" s="335" t="s">
        <v>107</v>
      </c>
      <c r="B21" s="336"/>
      <c r="C21" s="128">
        <f t="shared" ref="C21:N21" si="2">IF(C20&lt;82000,C20,82000)</f>
        <v>0</v>
      </c>
      <c r="D21" s="128">
        <f t="shared" si="2"/>
        <v>0</v>
      </c>
      <c r="E21" s="128">
        <f t="shared" si="2"/>
        <v>0</v>
      </c>
      <c r="F21" s="128">
        <f t="shared" si="2"/>
        <v>0</v>
      </c>
      <c r="G21" s="129">
        <f t="shared" si="2"/>
        <v>0</v>
      </c>
      <c r="H21" s="128">
        <f t="shared" si="2"/>
        <v>0</v>
      </c>
      <c r="I21" s="128">
        <f t="shared" si="2"/>
        <v>0</v>
      </c>
      <c r="J21" s="128">
        <f t="shared" si="2"/>
        <v>0</v>
      </c>
      <c r="K21" s="128">
        <f t="shared" si="2"/>
        <v>0</v>
      </c>
      <c r="L21" s="128">
        <f t="shared" si="2"/>
        <v>0</v>
      </c>
      <c r="M21" s="128">
        <f t="shared" si="2"/>
        <v>0</v>
      </c>
      <c r="N21" s="130">
        <f t="shared" si="2"/>
        <v>0</v>
      </c>
      <c r="O21" s="83" t="s">
        <v>35</v>
      </c>
    </row>
    <row r="22" spans="1:16" ht="40.5" customHeight="1" thickTop="1" thickBot="1">
      <c r="A22" s="337" t="s">
        <v>36</v>
      </c>
      <c r="B22" s="338"/>
      <c r="C22" s="131">
        <f t="shared" ref="C22:N22" si="3">ROUNDDOWN(C21*7/8,-3)</f>
        <v>0</v>
      </c>
      <c r="D22" s="131">
        <f t="shared" si="3"/>
        <v>0</v>
      </c>
      <c r="E22" s="131">
        <f t="shared" si="3"/>
        <v>0</v>
      </c>
      <c r="F22" s="131">
        <f t="shared" si="3"/>
        <v>0</v>
      </c>
      <c r="G22" s="132">
        <f t="shared" si="3"/>
        <v>0</v>
      </c>
      <c r="H22" s="131">
        <f t="shared" si="3"/>
        <v>0</v>
      </c>
      <c r="I22" s="131">
        <f t="shared" si="3"/>
        <v>0</v>
      </c>
      <c r="J22" s="131">
        <f t="shared" si="3"/>
        <v>0</v>
      </c>
      <c r="K22" s="131">
        <f t="shared" si="3"/>
        <v>0</v>
      </c>
      <c r="L22" s="131">
        <f t="shared" si="3"/>
        <v>0</v>
      </c>
      <c r="M22" s="131">
        <f t="shared" si="3"/>
        <v>0</v>
      </c>
      <c r="N22" s="132">
        <f t="shared" si="3"/>
        <v>0</v>
      </c>
      <c r="O22" s="133">
        <f>SUM(C22:N22)</f>
        <v>0</v>
      </c>
    </row>
    <row r="23" spans="1:16" ht="42.95" customHeight="1" thickBot="1">
      <c r="A23" s="84" t="s">
        <v>37</v>
      </c>
      <c r="B23" s="339"/>
      <c r="C23" s="339"/>
      <c r="D23" s="339"/>
      <c r="E23" s="339"/>
      <c r="F23" s="339"/>
      <c r="G23" s="339"/>
      <c r="H23" s="339"/>
      <c r="I23" s="339"/>
      <c r="J23" s="339"/>
      <c r="K23" s="339"/>
      <c r="L23" s="339"/>
      <c r="M23" s="339"/>
      <c r="N23" s="339"/>
      <c r="O23" s="340"/>
    </row>
    <row r="24" spans="1:16" ht="23.25" customHeight="1">
      <c r="A24" s="46" t="s">
        <v>38</v>
      </c>
      <c r="B24" s="85"/>
      <c r="O24" s="47"/>
    </row>
    <row r="25" spans="1:16" ht="20.100000000000001" customHeight="1">
      <c r="O25" s="86" t="s">
        <v>39</v>
      </c>
    </row>
    <row r="26" spans="1:16" s="67" customFormat="1" ht="18.75">
      <c r="A26" s="87"/>
      <c r="B26" s="87"/>
      <c r="C26" s="87"/>
      <c r="D26" s="87"/>
      <c r="E26" s="87"/>
      <c r="F26" s="87"/>
      <c r="G26" s="87"/>
      <c r="J26" s="88"/>
      <c r="K26" s="88"/>
      <c r="O26" s="287" t="s">
        <v>40</v>
      </c>
    </row>
    <row r="27" spans="1:16" s="67" customFormat="1" ht="18.75">
      <c r="A27" s="341" t="s">
        <v>41</v>
      </c>
      <c r="B27" s="341"/>
      <c r="C27" s="341"/>
      <c r="D27" s="341"/>
      <c r="E27" s="341"/>
      <c r="F27" s="341"/>
      <c r="G27" s="341"/>
      <c r="H27" s="341"/>
      <c r="I27" s="341"/>
      <c r="J27" s="341"/>
      <c r="K27" s="341"/>
      <c r="L27" s="341"/>
      <c r="M27" s="341"/>
      <c r="N27" s="341"/>
      <c r="O27" s="341"/>
    </row>
    <row r="28" spans="1:16" s="67" customFormat="1" ht="25.5" customHeight="1">
      <c r="A28" s="89"/>
      <c r="B28" s="87"/>
      <c r="C28" s="87"/>
      <c r="D28" s="87"/>
      <c r="E28" s="87"/>
      <c r="F28" s="87"/>
      <c r="G28" s="87"/>
      <c r="H28" s="88"/>
      <c r="I28" s="88"/>
      <c r="J28" s="342" t="s">
        <v>42</v>
      </c>
      <c r="K28" s="342"/>
      <c r="L28" s="343">
        <f>$C$6</f>
        <v>0</v>
      </c>
      <c r="M28" s="343"/>
      <c r="N28" s="343"/>
      <c r="O28" s="343"/>
      <c r="P28" s="90"/>
    </row>
    <row r="29" spans="1:16" s="67" customFormat="1" ht="14.25" customHeight="1">
      <c r="B29" s="87"/>
      <c r="C29" s="87"/>
      <c r="D29" s="87"/>
      <c r="E29" s="91"/>
      <c r="F29" s="91"/>
      <c r="G29" s="92"/>
      <c r="H29" s="92"/>
      <c r="I29" s="92"/>
      <c r="J29" s="92"/>
      <c r="K29" s="92"/>
    </row>
    <row r="30" spans="1:16" s="67" customFormat="1" ht="18.75" customHeight="1">
      <c r="A30" s="327" t="s">
        <v>108</v>
      </c>
      <c r="B30" s="327"/>
      <c r="C30" s="327"/>
      <c r="D30" s="327"/>
      <c r="E30" s="327"/>
      <c r="F30" s="327"/>
      <c r="G30" s="327"/>
      <c r="H30" s="327"/>
      <c r="I30" s="327"/>
      <c r="J30" s="327"/>
      <c r="K30" s="327"/>
      <c r="L30" s="327"/>
      <c r="M30" s="327"/>
      <c r="N30" s="327"/>
      <c r="O30" s="327"/>
    </row>
    <row r="31" spans="1:16" s="67" customFormat="1" ht="12" customHeight="1" thickBot="1">
      <c r="A31" s="93"/>
      <c r="B31" s="93"/>
      <c r="C31" s="93"/>
      <c r="D31" s="93"/>
      <c r="E31" s="93"/>
      <c r="F31" s="93"/>
      <c r="G31" s="93"/>
      <c r="H31" s="93"/>
      <c r="I31" s="93"/>
      <c r="J31" s="93"/>
      <c r="K31" s="93"/>
    </row>
    <row r="32" spans="1:16" s="67" customFormat="1" ht="27" customHeight="1" thickBot="1">
      <c r="A32" s="328" t="s">
        <v>43</v>
      </c>
      <c r="B32" s="329"/>
      <c r="C32" s="332" t="s">
        <v>44</v>
      </c>
      <c r="D32" s="332"/>
      <c r="E32" s="333"/>
      <c r="F32" s="333"/>
      <c r="G32" s="333"/>
      <c r="H32" s="333"/>
      <c r="I32" s="87"/>
      <c r="J32" s="46"/>
      <c r="K32" s="46"/>
      <c r="N32" s="94" t="s">
        <v>1</v>
      </c>
      <c r="O32" s="95" t="s">
        <v>2</v>
      </c>
    </row>
    <row r="33" spans="1:15" s="67" customFormat="1" ht="27" customHeight="1" thickBot="1">
      <c r="A33" s="330"/>
      <c r="B33" s="331"/>
      <c r="C33" s="334" t="s">
        <v>45</v>
      </c>
      <c r="D33" s="334"/>
      <c r="E33" s="333"/>
      <c r="F33" s="333"/>
      <c r="G33" s="333"/>
      <c r="H33" s="333"/>
      <c r="I33" s="87"/>
      <c r="J33" s="46"/>
      <c r="K33" s="46"/>
      <c r="N33" s="134">
        <f>N4</f>
        <v>0</v>
      </c>
      <c r="O33" s="135">
        <f>O4</f>
        <v>0</v>
      </c>
    </row>
    <row r="34" spans="1:15" s="67" customFormat="1" ht="14.25" customHeight="1">
      <c r="A34" s="96"/>
      <c r="B34" s="96"/>
      <c r="C34" s="87"/>
      <c r="D34" s="87"/>
      <c r="E34" s="87"/>
      <c r="F34" s="87"/>
      <c r="G34" s="87"/>
      <c r="H34" s="87"/>
      <c r="I34" s="87"/>
      <c r="J34" s="97"/>
      <c r="K34" s="98"/>
    </row>
    <row r="35" spans="1:15" s="67" customFormat="1" ht="19.5" thickBot="1">
      <c r="A35" s="99" t="s">
        <v>46</v>
      </c>
      <c r="B35" s="87"/>
      <c r="C35" s="87"/>
      <c r="D35" s="87"/>
      <c r="E35" s="100"/>
      <c r="F35" s="315">
        <f>J6</f>
        <v>0</v>
      </c>
      <c r="G35" s="315"/>
      <c r="H35" s="315"/>
      <c r="I35" s="315"/>
      <c r="J35" s="315"/>
      <c r="K35" s="315"/>
      <c r="L35" s="315"/>
      <c r="M35" s="315"/>
      <c r="N35" s="315"/>
      <c r="O35" s="315"/>
    </row>
    <row r="36" spans="1:15" s="67" customFormat="1" ht="36.75" thickBot="1">
      <c r="A36" s="101" t="s">
        <v>47</v>
      </c>
      <c r="B36" s="316" t="s">
        <v>17</v>
      </c>
      <c r="C36" s="317"/>
      <c r="D36" s="316" t="s">
        <v>48</v>
      </c>
      <c r="E36" s="318"/>
      <c r="F36" s="102" t="s">
        <v>49</v>
      </c>
      <c r="G36" s="103" t="s">
        <v>50</v>
      </c>
      <c r="H36" s="316" t="s">
        <v>51</v>
      </c>
      <c r="I36" s="319"/>
      <c r="J36" s="319"/>
      <c r="K36" s="319"/>
      <c r="L36" s="319"/>
      <c r="M36" s="319"/>
      <c r="N36" s="319"/>
      <c r="O36" s="318"/>
    </row>
    <row r="37" spans="1:15" s="67" customFormat="1" ht="33.75" customHeight="1" thickTop="1" thickBot="1">
      <c r="A37" s="104"/>
      <c r="B37" s="320" t="s">
        <v>52</v>
      </c>
      <c r="C37" s="321"/>
      <c r="D37" s="322">
        <f>B17</f>
        <v>0</v>
      </c>
      <c r="E37" s="323"/>
      <c r="F37" s="136">
        <f>G37-D37</f>
        <v>0</v>
      </c>
      <c r="G37" s="105"/>
      <c r="H37" s="324"/>
      <c r="I37" s="325"/>
      <c r="J37" s="325"/>
      <c r="K37" s="325"/>
      <c r="L37" s="325"/>
      <c r="M37" s="325"/>
      <c r="N37" s="325"/>
      <c r="O37" s="326"/>
    </row>
    <row r="38" spans="1:15" s="67" customFormat="1" ht="9.75" customHeight="1">
      <c r="A38" s="106"/>
      <c r="B38" s="107"/>
      <c r="C38" s="107"/>
      <c r="D38" s="108"/>
      <c r="E38" s="108"/>
      <c r="F38" s="296"/>
      <c r="G38" s="296"/>
      <c r="H38" s="297"/>
      <c r="I38" s="297"/>
      <c r="J38" s="297"/>
      <c r="K38" s="297"/>
    </row>
    <row r="39" spans="1:15" s="67" customFormat="1" ht="19.5" thickBot="1">
      <c r="A39" s="99" t="s">
        <v>53</v>
      </c>
      <c r="B39" s="87"/>
      <c r="C39" s="87"/>
      <c r="D39" s="87"/>
      <c r="E39" s="87"/>
      <c r="F39" s="87"/>
      <c r="G39" s="87"/>
      <c r="H39" s="87"/>
      <c r="I39" s="87"/>
      <c r="J39" s="87"/>
      <c r="K39" s="87"/>
    </row>
    <row r="40" spans="1:15" s="67" customFormat="1" ht="18.75" customHeight="1">
      <c r="A40" s="298" t="s">
        <v>47</v>
      </c>
      <c r="B40" s="300" t="s">
        <v>54</v>
      </c>
      <c r="C40" s="302" t="s">
        <v>55</v>
      </c>
      <c r="D40" s="303"/>
      <c r="E40" s="304" t="s">
        <v>56</v>
      </c>
      <c r="F40" s="306" t="s">
        <v>49</v>
      </c>
      <c r="G40" s="300" t="s">
        <v>50</v>
      </c>
      <c r="H40" s="302" t="s">
        <v>51</v>
      </c>
      <c r="I40" s="308"/>
      <c r="J40" s="308"/>
      <c r="K40" s="308"/>
      <c r="L40" s="308"/>
      <c r="M40" s="308"/>
      <c r="N40" s="308"/>
      <c r="O40" s="303"/>
    </row>
    <row r="41" spans="1:15" s="67" customFormat="1" ht="24.75" thickBot="1">
      <c r="A41" s="299"/>
      <c r="B41" s="301"/>
      <c r="C41" s="109" t="s">
        <v>57</v>
      </c>
      <c r="D41" s="109" t="s">
        <v>58</v>
      </c>
      <c r="E41" s="305"/>
      <c r="F41" s="307"/>
      <c r="G41" s="301"/>
      <c r="H41" s="309"/>
      <c r="I41" s="310"/>
      <c r="J41" s="310"/>
      <c r="K41" s="310"/>
      <c r="L41" s="310"/>
      <c r="M41" s="310"/>
      <c r="N41" s="310"/>
      <c r="O41" s="311"/>
    </row>
    <row r="42" spans="1:15" s="67" customFormat="1" ht="27" customHeight="1" thickTop="1">
      <c r="A42" s="110"/>
      <c r="B42" s="137">
        <v>4</v>
      </c>
      <c r="C42" s="138">
        <f>C14</f>
        <v>0</v>
      </c>
      <c r="D42" s="138">
        <f>C15</f>
        <v>0</v>
      </c>
      <c r="E42" s="139">
        <f>SUM(C42:D42)</f>
        <v>0</v>
      </c>
      <c r="F42" s="140">
        <f>G42-E42</f>
        <v>0</v>
      </c>
      <c r="G42" s="111"/>
      <c r="H42" s="312"/>
      <c r="I42" s="313"/>
      <c r="J42" s="313"/>
      <c r="K42" s="313"/>
      <c r="L42" s="313"/>
      <c r="M42" s="313"/>
      <c r="N42" s="313"/>
      <c r="O42" s="314"/>
    </row>
    <row r="43" spans="1:15" s="67" customFormat="1" ht="27" customHeight="1">
      <c r="A43" s="112"/>
      <c r="B43" s="137">
        <v>5</v>
      </c>
      <c r="C43" s="138">
        <f>D14</f>
        <v>0</v>
      </c>
      <c r="D43" s="138">
        <f>D15</f>
        <v>0</v>
      </c>
      <c r="E43" s="139">
        <f t="shared" ref="E43:E53" si="4">SUM(C43:D43)</f>
        <v>0</v>
      </c>
      <c r="F43" s="140">
        <f t="shared" ref="F43:F53" si="5">G43-E43</f>
        <v>0</v>
      </c>
      <c r="G43" s="111"/>
      <c r="H43" s="290"/>
      <c r="I43" s="291"/>
      <c r="J43" s="291"/>
      <c r="K43" s="291"/>
      <c r="L43" s="291"/>
      <c r="M43" s="291"/>
      <c r="N43" s="291"/>
      <c r="O43" s="292"/>
    </row>
    <row r="44" spans="1:15" s="67" customFormat="1" ht="27" customHeight="1">
      <c r="A44" s="112"/>
      <c r="B44" s="137">
        <v>6</v>
      </c>
      <c r="C44" s="138">
        <f>E14</f>
        <v>0</v>
      </c>
      <c r="D44" s="138">
        <f>E15</f>
        <v>0</v>
      </c>
      <c r="E44" s="139">
        <f t="shared" si="4"/>
        <v>0</v>
      </c>
      <c r="F44" s="140">
        <f t="shared" si="5"/>
        <v>0</v>
      </c>
      <c r="G44" s="111"/>
      <c r="H44" s="290"/>
      <c r="I44" s="291"/>
      <c r="J44" s="291"/>
      <c r="K44" s="291"/>
      <c r="L44" s="291"/>
      <c r="M44" s="291"/>
      <c r="N44" s="291"/>
      <c r="O44" s="292"/>
    </row>
    <row r="45" spans="1:15" s="67" customFormat="1" ht="27" customHeight="1">
      <c r="A45" s="112"/>
      <c r="B45" s="137">
        <v>7</v>
      </c>
      <c r="C45" s="138">
        <f>F14</f>
        <v>0</v>
      </c>
      <c r="D45" s="138">
        <f>F15</f>
        <v>0</v>
      </c>
      <c r="E45" s="139">
        <f t="shared" si="4"/>
        <v>0</v>
      </c>
      <c r="F45" s="140">
        <f t="shared" si="5"/>
        <v>0</v>
      </c>
      <c r="G45" s="111"/>
      <c r="H45" s="290"/>
      <c r="I45" s="291"/>
      <c r="J45" s="291"/>
      <c r="K45" s="291"/>
      <c r="L45" s="291"/>
      <c r="M45" s="291"/>
      <c r="N45" s="291"/>
      <c r="O45" s="292"/>
    </row>
    <row r="46" spans="1:15" s="67" customFormat="1" ht="27" customHeight="1">
      <c r="A46" s="112"/>
      <c r="B46" s="137">
        <v>8</v>
      </c>
      <c r="C46" s="138">
        <f>G14</f>
        <v>0</v>
      </c>
      <c r="D46" s="138">
        <f>G15</f>
        <v>0</v>
      </c>
      <c r="E46" s="139">
        <f t="shared" si="4"/>
        <v>0</v>
      </c>
      <c r="F46" s="140">
        <f t="shared" si="5"/>
        <v>0</v>
      </c>
      <c r="G46" s="111"/>
      <c r="H46" s="290"/>
      <c r="I46" s="291"/>
      <c r="J46" s="291"/>
      <c r="K46" s="291"/>
      <c r="L46" s="291"/>
      <c r="M46" s="291"/>
      <c r="N46" s="291"/>
      <c r="O46" s="292"/>
    </row>
    <row r="47" spans="1:15" s="67" customFormat="1" ht="27" customHeight="1">
      <c r="A47" s="112"/>
      <c r="B47" s="137">
        <v>9</v>
      </c>
      <c r="C47" s="141">
        <f>H14</f>
        <v>0</v>
      </c>
      <c r="D47" s="141">
        <f>H15</f>
        <v>0</v>
      </c>
      <c r="E47" s="139">
        <f t="shared" si="4"/>
        <v>0</v>
      </c>
      <c r="F47" s="140">
        <f t="shared" si="5"/>
        <v>0</v>
      </c>
      <c r="G47" s="111"/>
      <c r="H47" s="290"/>
      <c r="I47" s="291"/>
      <c r="J47" s="291"/>
      <c r="K47" s="291"/>
      <c r="L47" s="291"/>
      <c r="M47" s="291"/>
      <c r="N47" s="291"/>
      <c r="O47" s="292"/>
    </row>
    <row r="48" spans="1:15" s="67" customFormat="1" ht="27" customHeight="1">
      <c r="A48" s="112"/>
      <c r="B48" s="137">
        <v>10</v>
      </c>
      <c r="C48" s="141">
        <f>I14</f>
        <v>0</v>
      </c>
      <c r="D48" s="141">
        <f>I15</f>
        <v>0</v>
      </c>
      <c r="E48" s="139">
        <f t="shared" si="4"/>
        <v>0</v>
      </c>
      <c r="F48" s="140">
        <f t="shared" si="5"/>
        <v>0</v>
      </c>
      <c r="G48" s="111"/>
      <c r="H48" s="290"/>
      <c r="I48" s="291"/>
      <c r="J48" s="291"/>
      <c r="K48" s="291"/>
      <c r="L48" s="291"/>
      <c r="M48" s="291"/>
      <c r="N48" s="291"/>
      <c r="O48" s="292"/>
    </row>
    <row r="49" spans="1:15" s="67" customFormat="1" ht="27" customHeight="1">
      <c r="A49" s="112"/>
      <c r="B49" s="137">
        <v>11</v>
      </c>
      <c r="C49" s="141">
        <f>J14</f>
        <v>0</v>
      </c>
      <c r="D49" s="141">
        <f>J15</f>
        <v>0</v>
      </c>
      <c r="E49" s="139">
        <f t="shared" si="4"/>
        <v>0</v>
      </c>
      <c r="F49" s="140">
        <f t="shared" si="5"/>
        <v>0</v>
      </c>
      <c r="G49" s="111"/>
      <c r="H49" s="290"/>
      <c r="I49" s="291"/>
      <c r="J49" s="291"/>
      <c r="K49" s="291"/>
      <c r="L49" s="291"/>
      <c r="M49" s="291"/>
      <c r="N49" s="291"/>
      <c r="O49" s="292"/>
    </row>
    <row r="50" spans="1:15" s="67" customFormat="1" ht="27" customHeight="1">
      <c r="A50" s="112"/>
      <c r="B50" s="137">
        <v>12</v>
      </c>
      <c r="C50" s="141">
        <f>K14</f>
        <v>0</v>
      </c>
      <c r="D50" s="141">
        <f>K15</f>
        <v>0</v>
      </c>
      <c r="E50" s="139">
        <f t="shared" si="4"/>
        <v>0</v>
      </c>
      <c r="F50" s="140">
        <f t="shared" si="5"/>
        <v>0</v>
      </c>
      <c r="G50" s="111"/>
      <c r="H50" s="290"/>
      <c r="I50" s="291"/>
      <c r="J50" s="291"/>
      <c r="K50" s="291"/>
      <c r="L50" s="291"/>
      <c r="M50" s="291"/>
      <c r="N50" s="291"/>
      <c r="O50" s="292"/>
    </row>
    <row r="51" spans="1:15" s="67" customFormat="1" ht="27" customHeight="1">
      <c r="A51" s="112"/>
      <c r="B51" s="137">
        <v>1</v>
      </c>
      <c r="C51" s="141">
        <f>L14</f>
        <v>0</v>
      </c>
      <c r="D51" s="141">
        <f>L15</f>
        <v>0</v>
      </c>
      <c r="E51" s="139">
        <f t="shared" si="4"/>
        <v>0</v>
      </c>
      <c r="F51" s="140">
        <f t="shared" si="5"/>
        <v>0</v>
      </c>
      <c r="G51" s="111"/>
      <c r="H51" s="290"/>
      <c r="I51" s="291"/>
      <c r="J51" s="291"/>
      <c r="K51" s="291"/>
      <c r="L51" s="291"/>
      <c r="M51" s="291"/>
      <c r="N51" s="291"/>
      <c r="O51" s="292"/>
    </row>
    <row r="52" spans="1:15" s="67" customFormat="1" ht="27" customHeight="1">
      <c r="A52" s="112"/>
      <c r="B52" s="137">
        <v>2</v>
      </c>
      <c r="C52" s="141">
        <f>M14</f>
        <v>0</v>
      </c>
      <c r="D52" s="141">
        <f>M15</f>
        <v>0</v>
      </c>
      <c r="E52" s="139">
        <f t="shared" si="4"/>
        <v>0</v>
      </c>
      <c r="F52" s="140">
        <f t="shared" si="5"/>
        <v>0</v>
      </c>
      <c r="G52" s="111"/>
      <c r="H52" s="290"/>
      <c r="I52" s="291"/>
      <c r="J52" s="291"/>
      <c r="K52" s="291"/>
      <c r="L52" s="291"/>
      <c r="M52" s="291"/>
      <c r="N52" s="291"/>
      <c r="O52" s="292"/>
    </row>
    <row r="53" spans="1:15" s="67" customFormat="1" ht="27" customHeight="1" thickBot="1">
      <c r="A53" s="113"/>
      <c r="B53" s="142">
        <v>3</v>
      </c>
      <c r="C53" s="143">
        <f>N14</f>
        <v>0</v>
      </c>
      <c r="D53" s="143">
        <f>N15</f>
        <v>0</v>
      </c>
      <c r="E53" s="144">
        <f t="shared" si="4"/>
        <v>0</v>
      </c>
      <c r="F53" s="145">
        <f t="shared" si="5"/>
        <v>0</v>
      </c>
      <c r="G53" s="114"/>
      <c r="H53" s="293"/>
      <c r="I53" s="294"/>
      <c r="J53" s="294"/>
      <c r="K53" s="294"/>
      <c r="L53" s="294"/>
      <c r="M53" s="294"/>
      <c r="N53" s="294"/>
      <c r="O53" s="295"/>
    </row>
    <row r="54" spans="1:15" s="67" customFormat="1" ht="18.75">
      <c r="A54" s="115" t="s">
        <v>59</v>
      </c>
      <c r="C54" s="87"/>
      <c r="D54" s="87"/>
      <c r="E54" s="87"/>
      <c r="F54" s="87"/>
      <c r="G54" s="87"/>
      <c r="H54" s="87"/>
      <c r="I54" s="87"/>
      <c r="J54" s="87"/>
      <c r="K54" s="87"/>
    </row>
    <row r="55" spans="1:15" s="67" customFormat="1" ht="30.75" customHeight="1">
      <c r="A55" s="288" t="s">
        <v>60</v>
      </c>
      <c r="B55" s="288"/>
      <c r="C55" s="289" t="s">
        <v>61</v>
      </c>
      <c r="D55" s="289"/>
      <c r="E55" s="289"/>
      <c r="F55" s="289"/>
      <c r="G55" s="289"/>
      <c r="H55" s="289"/>
      <c r="I55" s="289"/>
      <c r="J55" s="289"/>
      <c r="K55" s="289"/>
      <c r="L55" s="116"/>
    </row>
    <row r="56" spans="1:15" s="67" customFormat="1" ht="30" customHeight="1">
      <c r="A56" s="117"/>
      <c r="B56" s="118" t="s">
        <v>62</v>
      </c>
      <c r="C56" s="289" t="s">
        <v>63</v>
      </c>
      <c r="D56" s="289"/>
      <c r="E56" s="289"/>
      <c r="F56" s="289"/>
      <c r="G56" s="289"/>
      <c r="H56" s="289"/>
      <c r="I56" s="289"/>
      <c r="J56" s="289"/>
      <c r="K56" s="289"/>
      <c r="L56" s="119"/>
      <c r="O56" s="120" t="s">
        <v>109</v>
      </c>
    </row>
    <row r="58" spans="1:15" s="67" customFormat="1" ht="18.75">
      <c r="B58" s="118"/>
    </row>
    <row r="59" spans="1:15" s="67" customFormat="1" ht="18.75">
      <c r="A59" s="87"/>
      <c r="K59" s="46"/>
    </row>
  </sheetData>
  <sheetProtection sheet="1" objects="1" scenarios="1" formatCells="0" formatColumns="0" formatRows="0"/>
  <mergeCells count="80">
    <mergeCell ref="A2:E2"/>
    <mergeCell ref="K2:O2"/>
    <mergeCell ref="A4:H4"/>
    <mergeCell ref="I4:L4"/>
    <mergeCell ref="C6:F6"/>
    <mergeCell ref="H6:I6"/>
    <mergeCell ref="J6:O6"/>
    <mergeCell ref="C7:D7"/>
    <mergeCell ref="H7:I7"/>
    <mergeCell ref="J7:L7"/>
    <mergeCell ref="M7:O7"/>
    <mergeCell ref="C8:D8"/>
    <mergeCell ref="H8:H9"/>
    <mergeCell ref="J8:L8"/>
    <mergeCell ref="M8:O9"/>
    <mergeCell ref="J9:L9"/>
    <mergeCell ref="D10:E10"/>
    <mergeCell ref="K10:O10"/>
    <mergeCell ref="A13:B13"/>
    <mergeCell ref="A14:B14"/>
    <mergeCell ref="A15:B15"/>
    <mergeCell ref="A20:B20"/>
    <mergeCell ref="G16:G17"/>
    <mergeCell ref="H16:H17"/>
    <mergeCell ref="I16:I17"/>
    <mergeCell ref="J16:J17"/>
    <mergeCell ref="A16:B16"/>
    <mergeCell ref="C16:C17"/>
    <mergeCell ref="D16:D17"/>
    <mergeCell ref="E16:E17"/>
    <mergeCell ref="F16:F17"/>
    <mergeCell ref="M16:M17"/>
    <mergeCell ref="N16:N17"/>
    <mergeCell ref="O16:O17"/>
    <mergeCell ref="A18:B18"/>
    <mergeCell ref="A19:B19"/>
    <mergeCell ref="K16:K17"/>
    <mergeCell ref="L16:L17"/>
    <mergeCell ref="A21:B21"/>
    <mergeCell ref="A22:B22"/>
    <mergeCell ref="B23:O23"/>
    <mergeCell ref="A27:O27"/>
    <mergeCell ref="J28:K28"/>
    <mergeCell ref="L28:O28"/>
    <mergeCell ref="A30:O30"/>
    <mergeCell ref="A32:B33"/>
    <mergeCell ref="C32:D32"/>
    <mergeCell ref="E32:H32"/>
    <mergeCell ref="C33:D33"/>
    <mergeCell ref="E33:H33"/>
    <mergeCell ref="F35:O35"/>
    <mergeCell ref="B36:C36"/>
    <mergeCell ref="D36:E36"/>
    <mergeCell ref="H36:O36"/>
    <mergeCell ref="B37:C37"/>
    <mergeCell ref="D37:E37"/>
    <mergeCell ref="H37:O37"/>
    <mergeCell ref="H47:O47"/>
    <mergeCell ref="F38:K38"/>
    <mergeCell ref="A40:A41"/>
    <mergeCell ref="B40:B41"/>
    <mergeCell ref="C40:D40"/>
    <mergeCell ref="E40:E41"/>
    <mergeCell ref="F40:F41"/>
    <mergeCell ref="G40:G41"/>
    <mergeCell ref="H40:O41"/>
    <mergeCell ref="H42:O42"/>
    <mergeCell ref="H43:O43"/>
    <mergeCell ref="H44:O44"/>
    <mergeCell ref="H45:O45"/>
    <mergeCell ref="H46:O46"/>
    <mergeCell ref="A55:B55"/>
    <mergeCell ref="C55:K55"/>
    <mergeCell ref="C56:K56"/>
    <mergeCell ref="H48:O48"/>
    <mergeCell ref="H49:O49"/>
    <mergeCell ref="H50:O50"/>
    <mergeCell ref="H51:O51"/>
    <mergeCell ref="H52:O52"/>
    <mergeCell ref="H53:O53"/>
  </mergeCells>
  <phoneticPr fontId="2"/>
  <dataValidations count="8">
    <dataValidation type="date" allowBlank="1" showInputMessage="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8:L8" xr:uid="{B4EA1BCE-F1CC-4BC7-B8BB-EFBEFF1437B8}">
      <formula1>45748</formula1>
      <formula2>46112</formula2>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8" xr:uid="{35C07E9B-7491-4376-86FC-2AA1924D97FF}">
      <formula1>44621</formula1>
      <formula2>45016</formula2>
    </dataValidation>
    <dataValidation type="custom" allowBlank="1" showInputMessage="1" showErrorMessage="1" sqref="F37" xr:uid="{2F6BA039-117A-4CFA-ABE4-93B8D3CEBE6E}">
      <formula1>G37-D37</formula1>
    </dataValidation>
    <dataValidation type="list" allowBlank="1" showInputMessage="1" showErrorMessage="1" sqref="I4" xr:uid="{3690D850-D77E-4CD8-8A92-F26AB5D2CC55}">
      <formula1>"事業計画書（宿舎別）,交付申請書（宿舎別）,実績報告書（宿舎別）"</formula1>
    </dataValidation>
    <dataValidation allowBlank="1" showInputMessage="1" showErrorMessage="1" prompt="建物名 部屋番号まで入力してください。" sqref="J6:O6" xr:uid="{4053FB9E-55FF-41B7-883D-5F67AB8E3091}"/>
    <dataValidation type="date" allowBlank="1" showErrorMessage="1" errorTitle="年月日誤り" error="令和7年度内の日付を入力してください。（日付の間にスペースを入れないでください。）" sqref="J9:L9" xr:uid="{04874B73-0E7C-4C80-9E32-7E7448A54E26}">
      <formula1>45748</formula1>
      <formula2>46112</formula2>
    </dataValidation>
    <dataValidation type="custom" showInputMessage="1" showErrorMessage="1" errorTitle="このセルは入力できません" error="このセルは自動計算されるため、入力できません。" sqref="F42:F53" xr:uid="{05297FD1-F430-4756-83FF-66877D75F78F}">
      <formula1>G42-E42</formula1>
    </dataValidation>
    <dataValidation allowBlank="1" showErrorMessage="1" sqref="N4" xr:uid="{3E757617-D5BA-4F86-BAFF-50F6030620AB}"/>
  </dataValidations>
  <pageMargins left="0.62992125984251968" right="0.62992125984251968" top="0.59055118110236227" bottom="0.31496062992125984" header="0.31496062992125984" footer="0.19685039370078741"/>
  <pageSetup paperSize="9" scale="70" fitToHeight="0" orientation="landscape" r:id="rId1"/>
  <rowBreaks count="1" manualBreakCount="1">
    <brk id="25"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ADE20-5E24-43FB-9E09-D49E38B9EE7D}">
  <sheetPr>
    <tabColor rgb="FFFFFFCC"/>
    <pageSetUpPr fitToPage="1"/>
  </sheetPr>
  <dimension ref="A1:Q60"/>
  <sheetViews>
    <sheetView zoomScaleNormal="100" zoomScaleSheetLayoutView="85" workbookViewId="0"/>
  </sheetViews>
  <sheetFormatPr defaultColWidth="9" defaultRowHeight="13.5"/>
  <cols>
    <col min="1" max="1" width="9.5" style="46" customWidth="1"/>
    <col min="2" max="2" width="13.625" style="46" customWidth="1"/>
    <col min="3" max="15" width="11.625" style="46" customWidth="1"/>
    <col min="16" max="16" width="9" style="46" hidden="1" customWidth="1"/>
    <col min="17" max="17" width="0" style="46" hidden="1" customWidth="1"/>
    <col min="18" max="18" width="10.5" style="46" bestFit="1" customWidth="1"/>
    <col min="19" max="16384" width="9" style="46"/>
  </cols>
  <sheetData>
    <row r="1" spans="1:17">
      <c r="O1" s="47" t="str">
        <f>IF(I4="事業計画書（宿舎別）","ア・様式1-4",IF(I4="交付申請書（宿舎別）","ア・第1号-4様式","ア・第4号-4様式"))</f>
        <v>ア・様式1-4</v>
      </c>
    </row>
    <row r="2" spans="1:17" ht="20.25" customHeight="1" thickBot="1">
      <c r="A2" s="385" t="s">
        <v>0</v>
      </c>
      <c r="B2" s="385"/>
      <c r="C2" s="385"/>
      <c r="D2" s="385"/>
      <c r="E2" s="385"/>
      <c r="K2" s="386"/>
      <c r="L2" s="386"/>
      <c r="M2" s="386"/>
      <c r="N2" s="386"/>
      <c r="O2" s="386"/>
      <c r="P2" s="48"/>
      <c r="Q2" s="48"/>
    </row>
    <row r="3" spans="1:17" ht="19.5" customHeight="1" thickBot="1">
      <c r="A3" s="49"/>
      <c r="B3" s="49"/>
      <c r="C3" s="50"/>
      <c r="M3" s="51"/>
      <c r="N3" s="52" t="s">
        <v>1</v>
      </c>
      <c r="O3" s="53" t="s">
        <v>2</v>
      </c>
    </row>
    <row r="4" spans="1:17" ht="39.6" customHeight="1" thickBot="1">
      <c r="A4" s="387" t="s">
        <v>3</v>
      </c>
      <c r="B4" s="387"/>
      <c r="C4" s="387"/>
      <c r="D4" s="387"/>
      <c r="E4" s="387"/>
      <c r="F4" s="387"/>
      <c r="G4" s="387"/>
      <c r="H4" s="387"/>
      <c r="I4" s="388" t="s">
        <v>102</v>
      </c>
      <c r="J4" s="388"/>
      <c r="K4" s="388"/>
      <c r="L4" s="388"/>
      <c r="M4" s="54"/>
      <c r="N4" s="55"/>
      <c r="O4" s="151"/>
    </row>
    <row r="5" spans="1:17" ht="13.5" customHeight="1" thickBot="1">
      <c r="A5" s="56"/>
      <c r="B5" s="56"/>
      <c r="C5" s="56"/>
      <c r="D5" s="56"/>
      <c r="E5" s="56"/>
      <c r="F5" s="56"/>
      <c r="G5" s="56"/>
      <c r="H5" s="56"/>
      <c r="I5" s="57"/>
      <c r="J5" s="57"/>
      <c r="K5" s="57"/>
      <c r="L5" s="57"/>
      <c r="M5" s="54"/>
      <c r="N5" s="58"/>
    </row>
    <row r="6" spans="1:17" ht="35.1" customHeight="1" thickBot="1">
      <c r="A6" s="59"/>
      <c r="B6" s="60" t="s">
        <v>4</v>
      </c>
      <c r="C6" s="389"/>
      <c r="D6" s="390"/>
      <c r="E6" s="390"/>
      <c r="F6" s="391"/>
      <c r="G6" s="56"/>
      <c r="H6" s="392" t="s">
        <v>103</v>
      </c>
      <c r="I6" s="393"/>
      <c r="J6" s="394"/>
      <c r="K6" s="395"/>
      <c r="L6" s="395"/>
      <c r="M6" s="395"/>
      <c r="N6" s="395"/>
      <c r="O6" s="396"/>
    </row>
    <row r="7" spans="1:17" ht="35.1" customHeight="1" thickBot="1">
      <c r="B7" s="61"/>
      <c r="C7" s="362" t="s">
        <v>5</v>
      </c>
      <c r="D7" s="363"/>
      <c r="E7" s="62"/>
      <c r="F7" s="63" t="s">
        <v>6</v>
      </c>
      <c r="G7" s="56"/>
      <c r="H7" s="364" t="s">
        <v>7</v>
      </c>
      <c r="I7" s="365"/>
      <c r="J7" s="352"/>
      <c r="K7" s="366"/>
      <c r="L7" s="353"/>
      <c r="M7" s="367" t="s">
        <v>8</v>
      </c>
      <c r="N7" s="368"/>
      <c r="O7" s="369"/>
    </row>
    <row r="8" spans="1:17" ht="35.1" customHeight="1">
      <c r="C8" s="370"/>
      <c r="D8" s="370"/>
      <c r="E8" s="64"/>
      <c r="F8" s="65"/>
      <c r="G8" s="56"/>
      <c r="H8" s="371" t="s">
        <v>9</v>
      </c>
      <c r="I8" s="66" t="s">
        <v>10</v>
      </c>
      <c r="J8" s="373" t="s">
        <v>11</v>
      </c>
      <c r="K8" s="374"/>
      <c r="L8" s="375"/>
      <c r="M8" s="376"/>
      <c r="N8" s="377"/>
      <c r="O8" s="378"/>
      <c r="P8" s="67" t="e">
        <f>(YEAR($J$9)-YEAR($J$8))*12+((MONTH($J$9)-MONTH($J$8))+1)</f>
        <v>#VALUE!</v>
      </c>
    </row>
    <row r="9" spans="1:17" ht="35.1" customHeight="1">
      <c r="G9" s="56"/>
      <c r="H9" s="406"/>
      <c r="I9" s="146" t="s">
        <v>12</v>
      </c>
      <c r="J9" s="373" t="s">
        <v>11</v>
      </c>
      <c r="K9" s="374"/>
      <c r="L9" s="375"/>
      <c r="M9" s="407"/>
      <c r="N9" s="408"/>
      <c r="O9" s="409"/>
      <c r="P9" s="67" t="e">
        <f>ROUNDDOWN($B$17/P8,0)</f>
        <v>#VALUE!</v>
      </c>
    </row>
    <row r="10" spans="1:17" ht="35.1" customHeight="1" thickBot="1">
      <c r="A10" s="69" t="s">
        <v>13</v>
      </c>
      <c r="B10" s="69"/>
      <c r="C10" s="70" t="s">
        <v>14</v>
      </c>
      <c r="D10" s="356">
        <f>O23</f>
        <v>0</v>
      </c>
      <c r="E10" s="357"/>
      <c r="F10" s="71" t="s">
        <v>15</v>
      </c>
      <c r="G10" s="56"/>
      <c r="H10" s="402" t="s">
        <v>64</v>
      </c>
      <c r="I10" s="403"/>
      <c r="J10" s="382" t="s">
        <v>11</v>
      </c>
      <c r="K10" s="383"/>
      <c r="L10" s="384"/>
      <c r="M10" s="379"/>
      <c r="N10" s="380"/>
      <c r="O10" s="381"/>
      <c r="Q10" s="147">
        <v>0.5</v>
      </c>
    </row>
    <row r="11" spans="1:17" ht="14.45" customHeight="1">
      <c r="B11" s="72"/>
      <c r="C11" s="73"/>
      <c r="D11" s="73"/>
      <c r="E11" s="73"/>
      <c r="F11" s="73"/>
      <c r="G11" s="56"/>
      <c r="Q11" s="147">
        <v>0.875</v>
      </c>
    </row>
    <row r="12" spans="1:17" ht="15" thickBot="1">
      <c r="A12" s="69" t="s">
        <v>16</v>
      </c>
      <c r="B12" s="69"/>
      <c r="C12" s="51"/>
      <c r="D12" s="51"/>
      <c r="E12" s="51"/>
      <c r="F12" s="51"/>
      <c r="G12" s="51"/>
      <c r="H12" s="51"/>
      <c r="I12" s="74"/>
      <c r="J12" s="74"/>
      <c r="K12" s="74"/>
      <c r="L12" s="74"/>
      <c r="M12" s="74"/>
      <c r="N12" s="74"/>
      <c r="O12" s="74"/>
    </row>
    <row r="13" spans="1:17" ht="14.25" thickBot="1">
      <c r="A13" s="359" t="s">
        <v>17</v>
      </c>
      <c r="B13" s="360"/>
      <c r="C13" s="75" t="s">
        <v>18</v>
      </c>
      <c r="D13" s="75" t="s">
        <v>19</v>
      </c>
      <c r="E13" s="75" t="s">
        <v>20</v>
      </c>
      <c r="F13" s="75" t="s">
        <v>21</v>
      </c>
      <c r="G13" s="76" t="s">
        <v>22</v>
      </c>
      <c r="H13" s="75" t="s">
        <v>23</v>
      </c>
      <c r="I13" s="75" t="s">
        <v>24</v>
      </c>
      <c r="J13" s="75" t="s">
        <v>25</v>
      </c>
      <c r="K13" s="75" t="s">
        <v>26</v>
      </c>
      <c r="L13" s="77" t="s">
        <v>27</v>
      </c>
      <c r="M13" s="75" t="s">
        <v>28</v>
      </c>
      <c r="N13" s="76" t="s">
        <v>29</v>
      </c>
      <c r="O13" s="52" t="s">
        <v>30</v>
      </c>
    </row>
    <row r="14" spans="1:17" ht="35.1" customHeight="1">
      <c r="A14" s="350" t="s">
        <v>31</v>
      </c>
      <c r="B14" s="351"/>
      <c r="C14" s="78"/>
      <c r="D14" s="78"/>
      <c r="E14" s="78"/>
      <c r="F14" s="78"/>
      <c r="G14" s="78"/>
      <c r="H14" s="78"/>
      <c r="I14" s="78"/>
      <c r="J14" s="78"/>
      <c r="K14" s="78"/>
      <c r="L14" s="78"/>
      <c r="M14" s="78"/>
      <c r="N14" s="78"/>
      <c r="O14" s="121">
        <f>SUM(C14:N14)</f>
        <v>0</v>
      </c>
    </row>
    <row r="15" spans="1:17" ht="35.1" customHeight="1">
      <c r="A15" s="354" t="s">
        <v>32</v>
      </c>
      <c r="B15" s="361"/>
      <c r="C15" s="79"/>
      <c r="D15" s="79"/>
      <c r="E15" s="79"/>
      <c r="F15" s="79"/>
      <c r="G15" s="79"/>
      <c r="H15" s="79"/>
      <c r="I15" s="79"/>
      <c r="J15" s="79"/>
      <c r="K15" s="79"/>
      <c r="L15" s="79"/>
      <c r="M15" s="79"/>
      <c r="N15" s="79"/>
      <c r="O15" s="122">
        <f>SUM(C15:N15)</f>
        <v>0</v>
      </c>
    </row>
    <row r="16" spans="1:17" ht="14.25" thickBot="1">
      <c r="A16" s="354" t="s">
        <v>33</v>
      </c>
      <c r="B16" s="355"/>
      <c r="C16" s="404" t="str">
        <f>IF($B$17="","",IF(AND($J$8&lt;=DATE(2025,4,30),$J$9&gt;=DATE(2025,4,1)),$P$9,""))</f>
        <v/>
      </c>
      <c r="D16" s="399" t="str">
        <f>IF($B$17="","",IF(AND($J$8&lt;=DATE(2025,5,31),$J$9&gt;=DATE(2025,5,1)),$P$9,""))</f>
        <v/>
      </c>
      <c r="E16" s="399" t="str">
        <f>IF($B$17="","",IF(AND($J$8&lt;=DATE(2025,6,30),$J$9&gt;=DATE(2025,6,1)),$P$9,""))</f>
        <v/>
      </c>
      <c r="F16" s="399" t="str">
        <f>IF($B$17="","",IF(AND($J$8&lt;=DATE(2025,7,31),$J$9&gt;=DATE(2025,7,1)),$P$9,""))</f>
        <v/>
      </c>
      <c r="G16" s="399" t="str">
        <f>IF($B$17="","",IF(AND($J$8&lt;=DATE(2025,8,31),$J$9&gt;=DATE(2025,8,1)),$P$9,""))</f>
        <v/>
      </c>
      <c r="H16" s="399" t="str">
        <f>IF($B$17="","",IF(AND($J$8&lt;=DATE(2025,9,30),$J$9&gt;=DATE(2025,9,1)),$P$9,""))</f>
        <v/>
      </c>
      <c r="I16" s="399" t="str">
        <f>IF($B$17="","",IF(AND($J$8&lt;=DATE(2025,10,31),$J$9&gt;=DATE(2025,10,1)),$P$9,""))</f>
        <v/>
      </c>
      <c r="J16" s="399" t="str">
        <f>IF($B$17="","",IF(AND($J$8&lt;=DATE(2025,11,30),$J$9&gt;=DATE(2025,11,1)),$P$9,""))</f>
        <v/>
      </c>
      <c r="K16" s="399" t="str">
        <f>IF($B$17="","",IF(AND($J$8&lt;=DATE(2025,12,31),$J$9&gt;=DATE(2025,12,1)),$P$9,""))</f>
        <v/>
      </c>
      <c r="L16" s="399" t="str">
        <f>IF($B$17="","",IF(AND($J$8&lt;=DATE(2026,1,31),$J$9&gt;=DATE(2026,1,1)),$P$9,""))</f>
        <v/>
      </c>
      <c r="M16" s="399" t="str">
        <f>IF($B$17="","",IF(AND($J$8&lt;=DATE(2026,2,28),$J$9&gt;=DATE(2026,2,1)),$P$9,""))</f>
        <v/>
      </c>
      <c r="N16" s="400" t="str">
        <f>IF($B$17="","",IF(AND($J$8&lt;=DATE(2026,3,31),$J$9&gt;=DATE(2026,3,1)),$P$9,""))</f>
        <v/>
      </c>
      <c r="O16" s="346">
        <f>B17</f>
        <v>0</v>
      </c>
    </row>
    <row r="17" spans="1:16" ht="26.25" customHeight="1" thickBot="1">
      <c r="A17" s="80" t="s">
        <v>34</v>
      </c>
      <c r="B17" s="81"/>
      <c r="C17" s="405"/>
      <c r="D17" s="345"/>
      <c r="E17" s="345"/>
      <c r="F17" s="345"/>
      <c r="G17" s="345"/>
      <c r="H17" s="345"/>
      <c r="I17" s="345"/>
      <c r="J17" s="345"/>
      <c r="K17" s="345"/>
      <c r="L17" s="345"/>
      <c r="M17" s="345"/>
      <c r="N17" s="401"/>
      <c r="O17" s="347"/>
    </row>
    <row r="18" spans="1:16" ht="33" customHeight="1" thickBot="1">
      <c r="A18" s="348" t="s">
        <v>104</v>
      </c>
      <c r="B18" s="349"/>
      <c r="C18" s="124">
        <f t="shared" ref="C18:O18" si="0">SUM(C14:C17)</f>
        <v>0</v>
      </c>
      <c r="D18" s="124">
        <f t="shared" si="0"/>
        <v>0</v>
      </c>
      <c r="E18" s="124">
        <f t="shared" si="0"/>
        <v>0</v>
      </c>
      <c r="F18" s="124">
        <f t="shared" si="0"/>
        <v>0</v>
      </c>
      <c r="G18" s="125">
        <f t="shared" si="0"/>
        <v>0</v>
      </c>
      <c r="H18" s="124">
        <f t="shared" si="0"/>
        <v>0</v>
      </c>
      <c r="I18" s="124">
        <f t="shared" si="0"/>
        <v>0</v>
      </c>
      <c r="J18" s="124">
        <f t="shared" si="0"/>
        <v>0</v>
      </c>
      <c r="K18" s="124">
        <f t="shared" si="0"/>
        <v>0</v>
      </c>
      <c r="L18" s="124">
        <f t="shared" si="0"/>
        <v>0</v>
      </c>
      <c r="M18" s="124">
        <f t="shared" si="0"/>
        <v>0</v>
      </c>
      <c r="N18" s="125">
        <f t="shared" si="0"/>
        <v>0</v>
      </c>
      <c r="O18" s="123">
        <f t="shared" si="0"/>
        <v>0</v>
      </c>
    </row>
    <row r="19" spans="1:16" ht="40.5" customHeight="1">
      <c r="A19" s="350" t="s">
        <v>105</v>
      </c>
      <c r="B19" s="351"/>
      <c r="C19" s="78"/>
      <c r="D19" s="78"/>
      <c r="E19" s="78"/>
      <c r="F19" s="78"/>
      <c r="G19" s="78"/>
      <c r="H19" s="78"/>
      <c r="I19" s="78"/>
      <c r="J19" s="78"/>
      <c r="K19" s="78"/>
      <c r="L19" s="78"/>
      <c r="M19" s="78"/>
      <c r="N19" s="78"/>
      <c r="O19" s="121">
        <f>SUM(C19:N19)</f>
        <v>0</v>
      </c>
    </row>
    <row r="20" spans="1:16" ht="40.5" customHeight="1">
      <c r="A20" s="352" t="s">
        <v>106</v>
      </c>
      <c r="B20" s="353"/>
      <c r="C20" s="126">
        <f t="shared" ref="C20:N20" si="1">C18-C19</f>
        <v>0</v>
      </c>
      <c r="D20" s="126">
        <f t="shared" si="1"/>
        <v>0</v>
      </c>
      <c r="E20" s="126">
        <f t="shared" si="1"/>
        <v>0</v>
      </c>
      <c r="F20" s="126">
        <f t="shared" si="1"/>
        <v>0</v>
      </c>
      <c r="G20" s="127">
        <f t="shared" si="1"/>
        <v>0</v>
      </c>
      <c r="H20" s="126">
        <f t="shared" si="1"/>
        <v>0</v>
      </c>
      <c r="I20" s="126">
        <f t="shared" si="1"/>
        <v>0</v>
      </c>
      <c r="J20" s="126">
        <f t="shared" si="1"/>
        <v>0</v>
      </c>
      <c r="K20" s="126">
        <f t="shared" si="1"/>
        <v>0</v>
      </c>
      <c r="L20" s="126">
        <f t="shared" si="1"/>
        <v>0</v>
      </c>
      <c r="M20" s="126">
        <f t="shared" si="1"/>
        <v>0</v>
      </c>
      <c r="N20" s="127">
        <f t="shared" si="1"/>
        <v>0</v>
      </c>
      <c r="O20" s="82" t="s">
        <v>35</v>
      </c>
    </row>
    <row r="21" spans="1:16" ht="40.5" customHeight="1" thickBot="1">
      <c r="A21" s="335" t="s">
        <v>107</v>
      </c>
      <c r="B21" s="336"/>
      <c r="C21" s="128">
        <f t="shared" ref="C21:N21" si="2">IF(C20&lt;82000,C20,82000)</f>
        <v>0</v>
      </c>
      <c r="D21" s="128">
        <f t="shared" si="2"/>
        <v>0</v>
      </c>
      <c r="E21" s="128">
        <f t="shared" si="2"/>
        <v>0</v>
      </c>
      <c r="F21" s="128">
        <f t="shared" si="2"/>
        <v>0</v>
      </c>
      <c r="G21" s="129">
        <f t="shared" si="2"/>
        <v>0</v>
      </c>
      <c r="H21" s="128">
        <f t="shared" si="2"/>
        <v>0</v>
      </c>
      <c r="I21" s="128">
        <f t="shared" si="2"/>
        <v>0</v>
      </c>
      <c r="J21" s="128">
        <f t="shared" si="2"/>
        <v>0</v>
      </c>
      <c r="K21" s="128">
        <f t="shared" si="2"/>
        <v>0</v>
      </c>
      <c r="L21" s="128">
        <f t="shared" si="2"/>
        <v>0</v>
      </c>
      <c r="M21" s="128">
        <f t="shared" si="2"/>
        <v>0</v>
      </c>
      <c r="N21" s="130">
        <f t="shared" si="2"/>
        <v>0</v>
      </c>
      <c r="O21" s="83" t="s">
        <v>35</v>
      </c>
    </row>
    <row r="22" spans="1:16" s="149" customFormat="1" ht="20.25" thickTop="1" thickBot="1">
      <c r="A22" s="397" t="s">
        <v>65</v>
      </c>
      <c r="B22" s="398"/>
      <c r="C22" s="150">
        <f>IF(DATE(2025,4,1)&gt;=$J$10,$Q$11,$Q$10)</f>
        <v>0.5</v>
      </c>
      <c r="D22" s="150">
        <f>IF(DATE(2025,5,1)&gt;=$J$10,$Q$11,$Q$10)</f>
        <v>0.5</v>
      </c>
      <c r="E22" s="150">
        <f>IF(DATE(2025,6,1)&gt;=$J$10,$Q$11,$Q$10)</f>
        <v>0.5</v>
      </c>
      <c r="F22" s="150">
        <f>IF(DATE(2025,7,1)&gt;=$J$10,$Q$11,$Q$10)</f>
        <v>0.5</v>
      </c>
      <c r="G22" s="150">
        <f>IF(DATE(2025,8,1)&gt;=$J$10,$Q$11,$Q$10)</f>
        <v>0.5</v>
      </c>
      <c r="H22" s="150">
        <f>IF(DATE(2025,9,1)&gt;=$J$10,$Q$11,$Q$10)</f>
        <v>0.5</v>
      </c>
      <c r="I22" s="150">
        <f>IF(DATE(2025,10,1)&gt;=$J$10,$Q$11,$Q$10)</f>
        <v>0.5</v>
      </c>
      <c r="J22" s="150">
        <f>IF(DATE(2025,11,1)&gt;=$J$10,$Q$11,$Q$10)</f>
        <v>0.5</v>
      </c>
      <c r="K22" s="150">
        <f>IF(DATE(2025,12,1)&gt;=$J$10,$Q$11,$Q$10)</f>
        <v>0.5</v>
      </c>
      <c r="L22" s="150">
        <f>IF(DATE(2026,1,1)&gt;=$J$10,$Q$11,$Q$10)</f>
        <v>0.5</v>
      </c>
      <c r="M22" s="150">
        <f>IF(DATE(2026,2,1)&gt;=$J$10,$Q$11,$Q$10)</f>
        <v>0.5</v>
      </c>
      <c r="N22" s="150">
        <f>IF(DATE(2026,3,1)&gt;=$J$10,$Q$11,$Q$10)</f>
        <v>0.5</v>
      </c>
      <c r="O22" s="148" t="s">
        <v>35</v>
      </c>
    </row>
    <row r="23" spans="1:16" ht="35.25" customHeight="1" thickTop="1" thickBot="1">
      <c r="A23" s="337" t="s">
        <v>36</v>
      </c>
      <c r="B23" s="338"/>
      <c r="C23" s="131">
        <f>ROUNDDOWN(C21*C22,-3)</f>
        <v>0</v>
      </c>
      <c r="D23" s="131">
        <f t="shared" ref="D23:N23" si="3">ROUNDDOWN(D21*D22,-3)</f>
        <v>0</v>
      </c>
      <c r="E23" s="131">
        <f t="shared" si="3"/>
        <v>0</v>
      </c>
      <c r="F23" s="131">
        <f t="shared" si="3"/>
        <v>0</v>
      </c>
      <c r="G23" s="132">
        <f t="shared" si="3"/>
        <v>0</v>
      </c>
      <c r="H23" s="131">
        <f t="shared" si="3"/>
        <v>0</v>
      </c>
      <c r="I23" s="131">
        <f t="shared" si="3"/>
        <v>0</v>
      </c>
      <c r="J23" s="131">
        <f t="shared" si="3"/>
        <v>0</v>
      </c>
      <c r="K23" s="131">
        <f t="shared" si="3"/>
        <v>0</v>
      </c>
      <c r="L23" s="131">
        <f t="shared" si="3"/>
        <v>0</v>
      </c>
      <c r="M23" s="131">
        <f t="shared" si="3"/>
        <v>0</v>
      </c>
      <c r="N23" s="132">
        <f t="shared" si="3"/>
        <v>0</v>
      </c>
      <c r="O23" s="133">
        <f>SUM(C23:N23)</f>
        <v>0</v>
      </c>
    </row>
    <row r="24" spans="1:16" ht="38.1" customHeight="1" thickBot="1">
      <c r="A24" s="84" t="s">
        <v>37</v>
      </c>
      <c r="B24" s="339"/>
      <c r="C24" s="339"/>
      <c r="D24" s="339"/>
      <c r="E24" s="339"/>
      <c r="F24" s="339"/>
      <c r="G24" s="339"/>
      <c r="H24" s="339"/>
      <c r="I24" s="339"/>
      <c r="J24" s="339"/>
      <c r="K24" s="339"/>
      <c r="L24" s="339"/>
      <c r="M24" s="339"/>
      <c r="N24" s="339"/>
      <c r="O24" s="340"/>
    </row>
    <row r="25" spans="1:16" ht="23.25" customHeight="1">
      <c r="A25" s="46" t="s">
        <v>38</v>
      </c>
      <c r="B25" s="85"/>
      <c r="O25" s="47"/>
    </row>
    <row r="26" spans="1:16" ht="20.100000000000001" customHeight="1">
      <c r="O26" s="86" t="s">
        <v>39</v>
      </c>
    </row>
    <row r="27" spans="1:16" s="67" customFormat="1" ht="18.75">
      <c r="A27" s="87"/>
      <c r="B27" s="87"/>
      <c r="C27" s="87"/>
      <c r="D27" s="87"/>
      <c r="E27" s="87"/>
      <c r="F27" s="87"/>
      <c r="G27" s="87"/>
      <c r="J27" s="88"/>
      <c r="K27" s="88"/>
      <c r="O27" s="287" t="s">
        <v>40</v>
      </c>
    </row>
    <row r="28" spans="1:16" s="67" customFormat="1" ht="18.75">
      <c r="A28" s="341" t="s">
        <v>41</v>
      </c>
      <c r="B28" s="341"/>
      <c r="C28" s="341"/>
      <c r="D28" s="341"/>
      <c r="E28" s="341"/>
      <c r="F28" s="341"/>
      <c r="G28" s="341"/>
      <c r="H28" s="341"/>
      <c r="I28" s="341"/>
      <c r="J28" s="341"/>
      <c r="K28" s="341"/>
      <c r="L28" s="341"/>
      <c r="M28" s="341"/>
      <c r="N28" s="341"/>
      <c r="O28" s="341"/>
    </row>
    <row r="29" spans="1:16" s="67" customFormat="1" ht="25.5" customHeight="1">
      <c r="A29" s="89"/>
      <c r="B29" s="87"/>
      <c r="C29" s="87"/>
      <c r="D29" s="87"/>
      <c r="E29" s="87"/>
      <c r="F29" s="87"/>
      <c r="G29" s="87"/>
      <c r="H29" s="88"/>
      <c r="I29" s="88"/>
      <c r="J29" s="342" t="s">
        <v>42</v>
      </c>
      <c r="K29" s="342"/>
      <c r="L29" s="343">
        <f>$C$6</f>
        <v>0</v>
      </c>
      <c r="M29" s="343"/>
      <c r="N29" s="343"/>
      <c r="O29" s="343"/>
      <c r="P29" s="90"/>
    </row>
    <row r="30" spans="1:16" s="67" customFormat="1" ht="14.25" customHeight="1">
      <c r="B30" s="87"/>
      <c r="C30" s="87"/>
      <c r="D30" s="87"/>
      <c r="E30" s="91"/>
      <c r="F30" s="91"/>
      <c r="G30" s="92"/>
      <c r="H30" s="92"/>
      <c r="I30" s="92"/>
      <c r="J30" s="92"/>
      <c r="K30" s="92"/>
    </row>
    <row r="31" spans="1:16" s="67" customFormat="1" ht="18.75" customHeight="1">
      <c r="A31" s="327" t="s">
        <v>108</v>
      </c>
      <c r="B31" s="327"/>
      <c r="C31" s="327"/>
      <c r="D31" s="327"/>
      <c r="E31" s="327"/>
      <c r="F31" s="327"/>
      <c r="G31" s="327"/>
      <c r="H31" s="327"/>
      <c r="I31" s="327"/>
      <c r="J31" s="327"/>
      <c r="K31" s="327"/>
      <c r="L31" s="327"/>
      <c r="M31" s="327"/>
      <c r="N31" s="327"/>
      <c r="O31" s="327"/>
    </row>
    <row r="32" spans="1:16" s="67" customFormat="1" ht="12" customHeight="1" thickBot="1">
      <c r="A32" s="93"/>
      <c r="B32" s="93"/>
      <c r="C32" s="93"/>
      <c r="D32" s="93"/>
      <c r="E32" s="93"/>
      <c r="F32" s="93"/>
      <c r="G32" s="93"/>
      <c r="H32" s="93"/>
      <c r="I32" s="93"/>
      <c r="J32" s="93"/>
      <c r="K32" s="93"/>
    </row>
    <row r="33" spans="1:15" s="67" customFormat="1" ht="27" customHeight="1" thickBot="1">
      <c r="A33" s="328" t="s">
        <v>43</v>
      </c>
      <c r="B33" s="329"/>
      <c r="C33" s="332" t="s">
        <v>44</v>
      </c>
      <c r="D33" s="332"/>
      <c r="E33" s="333"/>
      <c r="F33" s="333"/>
      <c r="G33" s="333"/>
      <c r="H33" s="333"/>
      <c r="I33" s="87"/>
      <c r="J33" s="46"/>
      <c r="K33" s="46"/>
      <c r="N33" s="94" t="s">
        <v>1</v>
      </c>
      <c r="O33" s="95" t="s">
        <v>2</v>
      </c>
    </row>
    <row r="34" spans="1:15" s="67" customFormat="1" ht="27" customHeight="1" thickBot="1">
      <c r="A34" s="330"/>
      <c r="B34" s="331"/>
      <c r="C34" s="334" t="s">
        <v>45</v>
      </c>
      <c r="D34" s="334"/>
      <c r="E34" s="333"/>
      <c r="F34" s="333"/>
      <c r="G34" s="333"/>
      <c r="H34" s="333"/>
      <c r="I34" s="87"/>
      <c r="J34" s="46"/>
      <c r="K34" s="46"/>
      <c r="N34" s="134">
        <f>N4</f>
        <v>0</v>
      </c>
      <c r="O34" s="135">
        <f>O4</f>
        <v>0</v>
      </c>
    </row>
    <row r="35" spans="1:15" s="67" customFormat="1" ht="14.25" customHeight="1">
      <c r="A35" s="96"/>
      <c r="B35" s="96"/>
      <c r="C35" s="87"/>
      <c r="D35" s="87"/>
      <c r="E35" s="87"/>
      <c r="F35" s="87"/>
      <c r="G35" s="87"/>
      <c r="H35" s="87"/>
      <c r="I35" s="87"/>
      <c r="J35" s="97"/>
      <c r="K35" s="98"/>
    </row>
    <row r="36" spans="1:15" s="67" customFormat="1" ht="19.5" thickBot="1">
      <c r="A36" s="99" t="s">
        <v>46</v>
      </c>
      <c r="B36" s="87"/>
      <c r="C36" s="87"/>
      <c r="D36" s="87"/>
      <c r="E36" s="100"/>
      <c r="F36" s="315">
        <f>J6</f>
        <v>0</v>
      </c>
      <c r="G36" s="315"/>
      <c r="H36" s="315"/>
      <c r="I36" s="315"/>
      <c r="J36" s="315"/>
      <c r="K36" s="315"/>
      <c r="L36" s="315"/>
      <c r="M36" s="315"/>
      <c r="N36" s="315"/>
      <c r="O36" s="315"/>
    </row>
    <row r="37" spans="1:15" s="67" customFormat="1" ht="36.75" thickBot="1">
      <c r="A37" s="101" t="s">
        <v>47</v>
      </c>
      <c r="B37" s="316" t="s">
        <v>17</v>
      </c>
      <c r="C37" s="317"/>
      <c r="D37" s="316" t="s">
        <v>48</v>
      </c>
      <c r="E37" s="318"/>
      <c r="F37" s="102" t="s">
        <v>49</v>
      </c>
      <c r="G37" s="103" t="s">
        <v>50</v>
      </c>
      <c r="H37" s="316" t="s">
        <v>51</v>
      </c>
      <c r="I37" s="319"/>
      <c r="J37" s="319"/>
      <c r="K37" s="319"/>
      <c r="L37" s="319"/>
      <c r="M37" s="319"/>
      <c r="N37" s="319"/>
      <c r="O37" s="318"/>
    </row>
    <row r="38" spans="1:15" s="67" customFormat="1" ht="33.75" customHeight="1" thickTop="1" thickBot="1">
      <c r="A38" s="104"/>
      <c r="B38" s="320" t="s">
        <v>52</v>
      </c>
      <c r="C38" s="321"/>
      <c r="D38" s="322">
        <f>B17</f>
        <v>0</v>
      </c>
      <c r="E38" s="323"/>
      <c r="F38" s="136">
        <f>G38-D38</f>
        <v>0</v>
      </c>
      <c r="G38" s="105"/>
      <c r="H38" s="324"/>
      <c r="I38" s="325"/>
      <c r="J38" s="325"/>
      <c r="K38" s="325"/>
      <c r="L38" s="325"/>
      <c r="M38" s="325"/>
      <c r="N38" s="325"/>
      <c r="O38" s="326"/>
    </row>
    <row r="39" spans="1:15" s="67" customFormat="1" ht="9.75" customHeight="1">
      <c r="A39" s="106"/>
      <c r="B39" s="107"/>
      <c r="C39" s="107"/>
      <c r="D39" s="108"/>
      <c r="E39" s="108"/>
      <c r="F39" s="296"/>
      <c r="G39" s="296"/>
      <c r="H39" s="297"/>
      <c r="I39" s="297"/>
      <c r="J39" s="297"/>
      <c r="K39" s="297"/>
    </row>
    <row r="40" spans="1:15" s="67" customFormat="1" ht="19.5" thickBot="1">
      <c r="A40" s="99" t="s">
        <v>53</v>
      </c>
      <c r="B40" s="87"/>
      <c r="C40" s="87"/>
      <c r="D40" s="87"/>
      <c r="E40" s="87"/>
      <c r="F40" s="87"/>
      <c r="G40" s="87"/>
      <c r="H40" s="87"/>
      <c r="I40" s="87"/>
      <c r="J40" s="87"/>
      <c r="K40" s="87"/>
    </row>
    <row r="41" spans="1:15" s="67" customFormat="1" ht="18.75" customHeight="1">
      <c r="A41" s="298" t="s">
        <v>47</v>
      </c>
      <c r="B41" s="300" t="s">
        <v>54</v>
      </c>
      <c r="C41" s="302" t="s">
        <v>55</v>
      </c>
      <c r="D41" s="303"/>
      <c r="E41" s="304" t="s">
        <v>56</v>
      </c>
      <c r="F41" s="306" t="s">
        <v>49</v>
      </c>
      <c r="G41" s="300" t="s">
        <v>50</v>
      </c>
      <c r="H41" s="302" t="s">
        <v>51</v>
      </c>
      <c r="I41" s="308"/>
      <c r="J41" s="308"/>
      <c r="K41" s="308"/>
      <c r="L41" s="308"/>
      <c r="M41" s="308"/>
      <c r="N41" s="308"/>
      <c r="O41" s="303"/>
    </row>
    <row r="42" spans="1:15" s="67" customFormat="1" ht="24.75" thickBot="1">
      <c r="A42" s="299"/>
      <c r="B42" s="301"/>
      <c r="C42" s="109" t="s">
        <v>57</v>
      </c>
      <c r="D42" s="109" t="s">
        <v>58</v>
      </c>
      <c r="E42" s="305"/>
      <c r="F42" s="307"/>
      <c r="G42" s="301"/>
      <c r="H42" s="309"/>
      <c r="I42" s="310"/>
      <c r="J42" s="310"/>
      <c r="K42" s="310"/>
      <c r="L42" s="310"/>
      <c r="M42" s="310"/>
      <c r="N42" s="310"/>
      <c r="O42" s="311"/>
    </row>
    <row r="43" spans="1:15" s="67" customFormat="1" ht="27" customHeight="1" thickTop="1">
      <c r="A43" s="110"/>
      <c r="B43" s="137">
        <v>4</v>
      </c>
      <c r="C43" s="138">
        <f>C14</f>
        <v>0</v>
      </c>
      <c r="D43" s="138">
        <f>C15</f>
        <v>0</v>
      </c>
      <c r="E43" s="139">
        <f>SUM(C43:D43)</f>
        <v>0</v>
      </c>
      <c r="F43" s="140">
        <f>G43-E43</f>
        <v>0</v>
      </c>
      <c r="G43" s="111"/>
      <c r="H43" s="312"/>
      <c r="I43" s="313"/>
      <c r="J43" s="313"/>
      <c r="K43" s="313"/>
      <c r="L43" s="313"/>
      <c r="M43" s="313"/>
      <c r="N43" s="313"/>
      <c r="O43" s="314"/>
    </row>
    <row r="44" spans="1:15" s="67" customFormat="1" ht="27" customHeight="1">
      <c r="A44" s="112"/>
      <c r="B44" s="137">
        <v>5</v>
      </c>
      <c r="C44" s="138">
        <f>D14</f>
        <v>0</v>
      </c>
      <c r="D44" s="138">
        <f>D15</f>
        <v>0</v>
      </c>
      <c r="E44" s="139">
        <f t="shared" ref="E44:E54" si="4">SUM(C44:D44)</f>
        <v>0</v>
      </c>
      <c r="F44" s="140">
        <f t="shared" ref="F44:F54" si="5">G44-E44</f>
        <v>0</v>
      </c>
      <c r="G44" s="111"/>
      <c r="H44" s="290"/>
      <c r="I44" s="291"/>
      <c r="J44" s="291"/>
      <c r="K44" s="291"/>
      <c r="L44" s="291"/>
      <c r="M44" s="291"/>
      <c r="N44" s="291"/>
      <c r="O44" s="292"/>
    </row>
    <row r="45" spans="1:15" s="67" customFormat="1" ht="27" customHeight="1">
      <c r="A45" s="112"/>
      <c r="B45" s="137">
        <v>6</v>
      </c>
      <c r="C45" s="138">
        <f>E14</f>
        <v>0</v>
      </c>
      <c r="D45" s="138">
        <f>E15</f>
        <v>0</v>
      </c>
      <c r="E45" s="139">
        <f t="shared" si="4"/>
        <v>0</v>
      </c>
      <c r="F45" s="140">
        <f t="shared" si="5"/>
        <v>0</v>
      </c>
      <c r="G45" s="111"/>
      <c r="H45" s="290"/>
      <c r="I45" s="291"/>
      <c r="J45" s="291"/>
      <c r="K45" s="291"/>
      <c r="L45" s="291"/>
      <c r="M45" s="291"/>
      <c r="N45" s="291"/>
      <c r="O45" s="292"/>
    </row>
    <row r="46" spans="1:15" s="67" customFormat="1" ht="27" customHeight="1">
      <c r="A46" s="112"/>
      <c r="B46" s="137">
        <v>7</v>
      </c>
      <c r="C46" s="138">
        <f>F14</f>
        <v>0</v>
      </c>
      <c r="D46" s="138">
        <f>F15</f>
        <v>0</v>
      </c>
      <c r="E46" s="139">
        <f t="shared" si="4"/>
        <v>0</v>
      </c>
      <c r="F46" s="140">
        <f t="shared" si="5"/>
        <v>0</v>
      </c>
      <c r="G46" s="111"/>
      <c r="H46" s="290"/>
      <c r="I46" s="291"/>
      <c r="J46" s="291"/>
      <c r="K46" s="291"/>
      <c r="L46" s="291"/>
      <c r="M46" s="291"/>
      <c r="N46" s="291"/>
      <c r="O46" s="292"/>
    </row>
    <row r="47" spans="1:15" s="67" customFormat="1" ht="27" customHeight="1">
      <c r="A47" s="112"/>
      <c r="B47" s="137">
        <v>8</v>
      </c>
      <c r="C47" s="138">
        <f>G14</f>
        <v>0</v>
      </c>
      <c r="D47" s="138">
        <f>G15</f>
        <v>0</v>
      </c>
      <c r="E47" s="139">
        <f t="shared" si="4"/>
        <v>0</v>
      </c>
      <c r="F47" s="140">
        <f t="shared" si="5"/>
        <v>0</v>
      </c>
      <c r="G47" s="111"/>
      <c r="H47" s="290"/>
      <c r="I47" s="291"/>
      <c r="J47" s="291"/>
      <c r="K47" s="291"/>
      <c r="L47" s="291"/>
      <c r="M47" s="291"/>
      <c r="N47" s="291"/>
      <c r="O47" s="292"/>
    </row>
    <row r="48" spans="1:15" s="67" customFormat="1" ht="27" customHeight="1">
      <c r="A48" s="112"/>
      <c r="B48" s="137">
        <v>9</v>
      </c>
      <c r="C48" s="141">
        <f>H14</f>
        <v>0</v>
      </c>
      <c r="D48" s="141">
        <f>H15</f>
        <v>0</v>
      </c>
      <c r="E48" s="139">
        <f t="shared" si="4"/>
        <v>0</v>
      </c>
      <c r="F48" s="140">
        <f t="shared" si="5"/>
        <v>0</v>
      </c>
      <c r="G48" s="111"/>
      <c r="H48" s="290"/>
      <c r="I48" s="291"/>
      <c r="J48" s="291"/>
      <c r="K48" s="291"/>
      <c r="L48" s="291"/>
      <c r="M48" s="291"/>
      <c r="N48" s="291"/>
      <c r="O48" s="292"/>
    </row>
    <row r="49" spans="1:15" s="67" customFormat="1" ht="27" customHeight="1">
      <c r="A49" s="112"/>
      <c r="B49" s="137">
        <v>10</v>
      </c>
      <c r="C49" s="141">
        <f>I14</f>
        <v>0</v>
      </c>
      <c r="D49" s="141">
        <f>I15</f>
        <v>0</v>
      </c>
      <c r="E49" s="139">
        <f t="shared" si="4"/>
        <v>0</v>
      </c>
      <c r="F49" s="140">
        <f t="shared" si="5"/>
        <v>0</v>
      </c>
      <c r="G49" s="111"/>
      <c r="H49" s="290"/>
      <c r="I49" s="291"/>
      <c r="J49" s="291"/>
      <c r="K49" s="291"/>
      <c r="L49" s="291"/>
      <c r="M49" s="291"/>
      <c r="N49" s="291"/>
      <c r="O49" s="292"/>
    </row>
    <row r="50" spans="1:15" s="67" customFormat="1" ht="27" customHeight="1">
      <c r="A50" s="112"/>
      <c r="B50" s="137">
        <v>11</v>
      </c>
      <c r="C50" s="141">
        <f>J14</f>
        <v>0</v>
      </c>
      <c r="D50" s="141">
        <f>J15</f>
        <v>0</v>
      </c>
      <c r="E50" s="139">
        <f t="shared" si="4"/>
        <v>0</v>
      </c>
      <c r="F50" s="140">
        <f t="shared" si="5"/>
        <v>0</v>
      </c>
      <c r="G50" s="111"/>
      <c r="H50" s="290"/>
      <c r="I50" s="291"/>
      <c r="J50" s="291"/>
      <c r="K50" s="291"/>
      <c r="L50" s="291"/>
      <c r="M50" s="291"/>
      <c r="N50" s="291"/>
      <c r="O50" s="292"/>
    </row>
    <row r="51" spans="1:15" s="67" customFormat="1" ht="27" customHeight="1">
      <c r="A51" s="112"/>
      <c r="B51" s="137">
        <v>12</v>
      </c>
      <c r="C51" s="141">
        <f>K14</f>
        <v>0</v>
      </c>
      <c r="D51" s="141">
        <f>K15</f>
        <v>0</v>
      </c>
      <c r="E51" s="139">
        <f t="shared" si="4"/>
        <v>0</v>
      </c>
      <c r="F51" s="140">
        <f t="shared" si="5"/>
        <v>0</v>
      </c>
      <c r="G51" s="111"/>
      <c r="H51" s="290"/>
      <c r="I51" s="291"/>
      <c r="J51" s="291"/>
      <c r="K51" s="291"/>
      <c r="L51" s="291"/>
      <c r="M51" s="291"/>
      <c r="N51" s="291"/>
      <c r="O51" s="292"/>
    </row>
    <row r="52" spans="1:15" s="67" customFormat="1" ht="27" customHeight="1">
      <c r="A52" s="112"/>
      <c r="B52" s="137">
        <v>1</v>
      </c>
      <c r="C52" s="141">
        <f>L14</f>
        <v>0</v>
      </c>
      <c r="D52" s="141">
        <f>L15</f>
        <v>0</v>
      </c>
      <c r="E52" s="139">
        <f t="shared" si="4"/>
        <v>0</v>
      </c>
      <c r="F52" s="140">
        <f t="shared" si="5"/>
        <v>0</v>
      </c>
      <c r="G52" s="111"/>
      <c r="H52" s="290"/>
      <c r="I52" s="291"/>
      <c r="J52" s="291"/>
      <c r="K52" s="291"/>
      <c r="L52" s="291"/>
      <c r="M52" s="291"/>
      <c r="N52" s="291"/>
      <c r="O52" s="292"/>
    </row>
    <row r="53" spans="1:15" s="67" customFormat="1" ht="27" customHeight="1">
      <c r="A53" s="112"/>
      <c r="B53" s="137">
        <v>2</v>
      </c>
      <c r="C53" s="141">
        <f>M14</f>
        <v>0</v>
      </c>
      <c r="D53" s="141">
        <f>M15</f>
        <v>0</v>
      </c>
      <c r="E53" s="139">
        <f t="shared" si="4"/>
        <v>0</v>
      </c>
      <c r="F53" s="140">
        <f t="shared" si="5"/>
        <v>0</v>
      </c>
      <c r="G53" s="111"/>
      <c r="H53" s="290"/>
      <c r="I53" s="291"/>
      <c r="J53" s="291"/>
      <c r="K53" s="291"/>
      <c r="L53" s="291"/>
      <c r="M53" s="291"/>
      <c r="N53" s="291"/>
      <c r="O53" s="292"/>
    </row>
    <row r="54" spans="1:15" s="67" customFormat="1" ht="27" customHeight="1" thickBot="1">
      <c r="A54" s="113"/>
      <c r="B54" s="142">
        <v>3</v>
      </c>
      <c r="C54" s="143">
        <f>N14</f>
        <v>0</v>
      </c>
      <c r="D54" s="143">
        <f>N15</f>
        <v>0</v>
      </c>
      <c r="E54" s="144">
        <f t="shared" si="4"/>
        <v>0</v>
      </c>
      <c r="F54" s="145">
        <f t="shared" si="5"/>
        <v>0</v>
      </c>
      <c r="G54" s="114"/>
      <c r="H54" s="293"/>
      <c r="I54" s="294"/>
      <c r="J54" s="294"/>
      <c r="K54" s="294"/>
      <c r="L54" s="294"/>
      <c r="M54" s="294"/>
      <c r="N54" s="294"/>
      <c r="O54" s="295"/>
    </row>
    <row r="55" spans="1:15" s="67" customFormat="1" ht="18.75">
      <c r="A55" s="115" t="s">
        <v>59</v>
      </c>
      <c r="C55" s="87"/>
      <c r="D55" s="87"/>
      <c r="E55" s="87"/>
      <c r="F55" s="87"/>
      <c r="G55" s="87"/>
      <c r="H55" s="87"/>
      <c r="I55" s="87"/>
      <c r="J55" s="87"/>
      <c r="K55" s="87"/>
    </row>
    <row r="56" spans="1:15" s="67" customFormat="1" ht="30.75" customHeight="1">
      <c r="A56" s="288" t="s">
        <v>60</v>
      </c>
      <c r="B56" s="288"/>
      <c r="C56" s="289" t="s">
        <v>61</v>
      </c>
      <c r="D56" s="289"/>
      <c r="E56" s="289"/>
      <c r="F56" s="289"/>
      <c r="G56" s="289"/>
      <c r="H56" s="289"/>
      <c r="I56" s="289"/>
      <c r="J56" s="289"/>
      <c r="K56" s="289"/>
      <c r="L56" s="116"/>
    </row>
    <row r="57" spans="1:15" s="67" customFormat="1" ht="30" customHeight="1">
      <c r="A57" s="117"/>
      <c r="B57" s="118" t="s">
        <v>62</v>
      </c>
      <c r="C57" s="289" t="s">
        <v>63</v>
      </c>
      <c r="D57" s="289"/>
      <c r="E57" s="289"/>
      <c r="F57" s="289"/>
      <c r="G57" s="289"/>
      <c r="H57" s="289"/>
      <c r="I57" s="289"/>
      <c r="J57" s="289"/>
      <c r="K57" s="289"/>
      <c r="L57" s="119"/>
      <c r="O57" s="120" t="s">
        <v>110</v>
      </c>
    </row>
    <row r="59" spans="1:15" s="67" customFormat="1" ht="18.75">
      <c r="B59" s="118"/>
    </row>
    <row r="60" spans="1:15" s="67" customFormat="1" ht="18.75">
      <c r="A60" s="87"/>
      <c r="K60" s="46"/>
    </row>
  </sheetData>
  <sheetProtection sheet="1" objects="1" scenarios="1" formatCells="0" formatColumns="0" formatRows="0"/>
  <mergeCells count="82">
    <mergeCell ref="A2:E2"/>
    <mergeCell ref="K2:O2"/>
    <mergeCell ref="A4:H4"/>
    <mergeCell ref="I4:L4"/>
    <mergeCell ref="C6:F6"/>
    <mergeCell ref="H6:I6"/>
    <mergeCell ref="J6:O6"/>
    <mergeCell ref="C7:D7"/>
    <mergeCell ref="H7:I7"/>
    <mergeCell ref="J7:L7"/>
    <mergeCell ref="M7:O7"/>
    <mergeCell ref="C8:D8"/>
    <mergeCell ref="H8:H9"/>
    <mergeCell ref="J8:L8"/>
    <mergeCell ref="M8:O10"/>
    <mergeCell ref="J9:L9"/>
    <mergeCell ref="D10:E10"/>
    <mergeCell ref="A13:B13"/>
    <mergeCell ref="A14:B14"/>
    <mergeCell ref="A15:B15"/>
    <mergeCell ref="A16:B16"/>
    <mergeCell ref="C16:C17"/>
    <mergeCell ref="I16:I17"/>
    <mergeCell ref="J16:J17"/>
    <mergeCell ref="K16:K17"/>
    <mergeCell ref="L16:L17"/>
    <mergeCell ref="H10:I10"/>
    <mergeCell ref="J10:L10"/>
    <mergeCell ref="A18:B18"/>
    <mergeCell ref="A19:B19"/>
    <mergeCell ref="A20:B20"/>
    <mergeCell ref="G16:G17"/>
    <mergeCell ref="H16:H17"/>
    <mergeCell ref="D16:D17"/>
    <mergeCell ref="E16:E17"/>
    <mergeCell ref="F16:F17"/>
    <mergeCell ref="J29:K29"/>
    <mergeCell ref="L29:O29"/>
    <mergeCell ref="M16:M17"/>
    <mergeCell ref="N16:N17"/>
    <mergeCell ref="O16:O17"/>
    <mergeCell ref="A21:B21"/>
    <mergeCell ref="A22:B22"/>
    <mergeCell ref="A23:B23"/>
    <mergeCell ref="B24:O24"/>
    <mergeCell ref="A28:O28"/>
    <mergeCell ref="A31:O31"/>
    <mergeCell ref="A33:B34"/>
    <mergeCell ref="C33:D33"/>
    <mergeCell ref="E33:H33"/>
    <mergeCell ref="C34:D34"/>
    <mergeCell ref="E34:H34"/>
    <mergeCell ref="F36:O36"/>
    <mergeCell ref="B37:C37"/>
    <mergeCell ref="D37:E37"/>
    <mergeCell ref="H37:O37"/>
    <mergeCell ref="B38:C38"/>
    <mergeCell ref="D38:E38"/>
    <mergeCell ref="H38:O38"/>
    <mergeCell ref="H48:O48"/>
    <mergeCell ref="F39:K39"/>
    <mergeCell ref="A41:A42"/>
    <mergeCell ref="B41:B42"/>
    <mergeCell ref="C41:D41"/>
    <mergeCell ref="E41:E42"/>
    <mergeCell ref="F41:F42"/>
    <mergeCell ref="G41:G42"/>
    <mergeCell ref="H41:O42"/>
    <mergeCell ref="H43:O43"/>
    <mergeCell ref="H44:O44"/>
    <mergeCell ref="H45:O45"/>
    <mergeCell ref="H46:O46"/>
    <mergeCell ref="H47:O47"/>
    <mergeCell ref="A56:B56"/>
    <mergeCell ref="C56:K56"/>
    <mergeCell ref="C57:K57"/>
    <mergeCell ref="H49:O49"/>
    <mergeCell ref="H50:O50"/>
    <mergeCell ref="H51:O51"/>
    <mergeCell ref="H52:O52"/>
    <mergeCell ref="H53:O53"/>
    <mergeCell ref="H54:O54"/>
  </mergeCells>
  <phoneticPr fontId="2"/>
  <dataValidations count="8">
    <dataValidation type="custom" showInputMessage="1" showErrorMessage="1" errorTitle="このセルは入力できません" error="このセルは自動計算されるため、入力できません。" sqref="F43:F54" xr:uid="{BBE58A86-65BA-41AC-ADDD-53478617C1CE}">
      <formula1>G43-E43</formula1>
    </dataValidation>
    <dataValidation type="date" allowBlank="1" showInputMessage="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8:L8" xr:uid="{4F45AE9A-1D51-4FE9-89BA-22A5DAD09FB9}">
      <formula1>45748</formula1>
      <formula2>46112</formula2>
    </dataValidation>
    <dataValidation allowBlank="1" showInputMessage="1" showErrorMessage="1" prompt="建物名 部屋番号まで入力してください。" sqref="J6:O6" xr:uid="{1190A7C8-9BD6-4D4C-818E-26DA1B785B47}"/>
    <dataValidation type="list" allowBlank="1" showInputMessage="1" showErrorMessage="1" sqref="I4" xr:uid="{6FCF338E-189F-404F-AEDC-92A9A97A26A3}">
      <formula1>"事業計画書（宿舎別）,交付申請書（宿舎別）,実績報告書（宿舎別）"</formula1>
    </dataValidation>
    <dataValidation type="custom" allowBlank="1" showInputMessage="1" showErrorMessage="1" sqref="F38" xr:uid="{3C2BFC73-D303-4756-8081-2320A1C24AD6}">
      <formula1>G38-D38</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1CD45D2D-8F4B-4E79-8898-C8B329C2112E}">
      <formula1>44621</formula1>
      <formula2>45016</formula2>
    </dataValidation>
    <dataValidation allowBlank="1" showErrorMessage="1" sqref="N4" xr:uid="{1572E03A-7ABC-4472-91A8-F22811B6224D}"/>
    <dataValidation type="date" allowBlank="1" showInputMessage="1" showErrorMessage="1" sqref="J9:L9 J10:L10" xr:uid="{39D400A3-84B5-45E3-989E-9F403014E110}">
      <formula1>45748</formula1>
      <formula2>46112</formula2>
    </dataValidation>
  </dataValidations>
  <pageMargins left="0.62992125984251968" right="0.62992125984251968" top="0.59055118110236227" bottom="0.31496062992125984" header="0.31496062992125984" footer="0.19685039370078741"/>
  <pageSetup paperSize="9" scale="70" fitToHeight="0" orientation="landscape" r:id="rId1"/>
  <rowBreaks count="1" manualBreakCount="1">
    <brk id="26"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17E46-9E58-4FA7-A120-D2C00A91A100}">
  <sheetPr>
    <tabColor rgb="FF0000FF"/>
    <pageSetUpPr fitToPage="1"/>
  </sheetPr>
  <dimension ref="A1:Q58"/>
  <sheetViews>
    <sheetView showGridLines="0" showRuler="0" view="pageBreakPreview" zoomScaleNormal="73" zoomScaleSheetLayoutView="100" zoomScalePageLayoutView="70" workbookViewId="0"/>
  </sheetViews>
  <sheetFormatPr defaultColWidth="9" defaultRowHeight="13.5"/>
  <cols>
    <col min="1" max="1" width="9.5" style="153" customWidth="1"/>
    <col min="2" max="2" width="13.625" style="153" customWidth="1"/>
    <col min="3" max="15" width="11.625" style="153" customWidth="1"/>
    <col min="16" max="16" width="9" style="153" hidden="1" customWidth="1"/>
    <col min="17" max="17" width="6.125" style="153" customWidth="1"/>
    <col min="18" max="18" width="10.5" style="153" bestFit="1" customWidth="1"/>
    <col min="19" max="16384" width="9" style="153"/>
  </cols>
  <sheetData>
    <row r="1" spans="1:17" ht="109.5" customHeight="1">
      <c r="O1" s="154" t="str">
        <f>IF(I4="事業計画書（宿舎別）","ア・様式1-3",IF(I4="交付申請書（宿舎別）","ア・第1号-3様式","ア・第4号-3様式"))</f>
        <v>ア・様式1-3</v>
      </c>
    </row>
    <row r="2" spans="1:17" ht="20.25" customHeight="1" thickBot="1">
      <c r="A2" s="442" t="s">
        <v>0</v>
      </c>
      <c r="B2" s="442"/>
      <c r="C2" s="442"/>
      <c r="D2" s="442"/>
      <c r="E2" s="442"/>
      <c r="K2" s="443"/>
      <c r="L2" s="443"/>
      <c r="M2" s="443"/>
      <c r="N2" s="443"/>
      <c r="O2" s="443"/>
      <c r="P2" s="155"/>
      <c r="Q2" s="155"/>
    </row>
    <row r="3" spans="1:17" ht="19.5" customHeight="1" thickBot="1">
      <c r="A3" s="156"/>
      <c r="B3" s="156"/>
      <c r="C3" s="157"/>
      <c r="M3" s="158"/>
      <c r="N3" s="159" t="s">
        <v>1</v>
      </c>
      <c r="O3" s="160" t="s">
        <v>2</v>
      </c>
    </row>
    <row r="4" spans="1:17" ht="39.6" customHeight="1" thickBot="1">
      <c r="A4" s="471" t="s">
        <v>3</v>
      </c>
      <c r="B4" s="471"/>
      <c r="C4" s="471"/>
      <c r="D4" s="471"/>
      <c r="E4" s="471"/>
      <c r="F4" s="471"/>
      <c r="G4" s="471"/>
      <c r="H4" s="471"/>
      <c r="I4" s="472" t="s">
        <v>102</v>
      </c>
      <c r="J4" s="472"/>
      <c r="K4" s="472"/>
      <c r="L4" s="472"/>
      <c r="M4" s="161"/>
      <c r="N4" s="162">
        <v>1</v>
      </c>
      <c r="O4" s="163"/>
    </row>
    <row r="5" spans="1:17" ht="13.5" customHeight="1" thickBot="1">
      <c r="A5" s="164"/>
      <c r="B5" s="164"/>
      <c r="C5" s="164"/>
      <c r="D5" s="164"/>
      <c r="E5" s="164"/>
      <c r="F5" s="164"/>
      <c r="G5" s="164"/>
      <c r="H5" s="164"/>
      <c r="I5" s="165"/>
      <c r="J5" s="165"/>
      <c r="K5" s="165"/>
      <c r="L5" s="165"/>
      <c r="M5" s="161"/>
      <c r="N5" s="166"/>
    </row>
    <row r="6" spans="1:17" ht="35.1" customHeight="1" thickBot="1">
      <c r="A6" s="167"/>
      <c r="B6" s="168" t="s">
        <v>4</v>
      </c>
      <c r="C6" s="447" t="s">
        <v>113</v>
      </c>
      <c r="D6" s="448"/>
      <c r="E6" s="448"/>
      <c r="F6" s="449"/>
      <c r="G6" s="164"/>
      <c r="H6" s="450" t="s">
        <v>114</v>
      </c>
      <c r="I6" s="451"/>
      <c r="J6" s="453" t="s">
        <v>115</v>
      </c>
      <c r="K6" s="453"/>
      <c r="L6" s="453"/>
      <c r="M6" s="453"/>
      <c r="N6" s="453"/>
      <c r="O6" s="454"/>
    </row>
    <row r="7" spans="1:17" ht="35.1" customHeight="1" thickBot="1">
      <c r="B7" s="169"/>
      <c r="C7" s="455" t="s">
        <v>5</v>
      </c>
      <c r="D7" s="456"/>
      <c r="E7" s="170">
        <v>1.9</v>
      </c>
      <c r="F7" s="171" t="s">
        <v>6</v>
      </c>
      <c r="G7" s="164"/>
      <c r="H7" s="457" t="s">
        <v>7</v>
      </c>
      <c r="I7" s="458"/>
      <c r="J7" s="459" t="s">
        <v>116</v>
      </c>
      <c r="K7" s="460"/>
      <c r="L7" s="461"/>
      <c r="M7" s="462" t="s">
        <v>8</v>
      </c>
      <c r="N7" s="463"/>
      <c r="O7" s="464"/>
    </row>
    <row r="8" spans="1:17" ht="35.1" customHeight="1">
      <c r="C8" s="465"/>
      <c r="D8" s="465"/>
      <c r="E8" s="172"/>
      <c r="F8" s="173"/>
      <c r="G8" s="164"/>
      <c r="H8" s="466" t="s">
        <v>9</v>
      </c>
      <c r="I8" s="174" t="s">
        <v>10</v>
      </c>
      <c r="J8" s="468">
        <v>45809</v>
      </c>
      <c r="K8" s="469"/>
      <c r="L8" s="470"/>
      <c r="M8" s="473"/>
      <c r="N8" s="473"/>
      <c r="O8" s="474"/>
      <c r="P8" s="175">
        <f>(YEAR($J$9)-YEAR($J$8))*12+((MONTH($J$9)-MONTH($J$8))+1)</f>
        <v>10</v>
      </c>
    </row>
    <row r="9" spans="1:17" ht="35.1" customHeight="1" thickBot="1">
      <c r="G9" s="164"/>
      <c r="H9" s="467"/>
      <c r="I9" s="176" t="s">
        <v>12</v>
      </c>
      <c r="J9" s="430">
        <v>46112</v>
      </c>
      <c r="K9" s="431"/>
      <c r="L9" s="432"/>
      <c r="M9" s="475"/>
      <c r="N9" s="475"/>
      <c r="O9" s="476"/>
      <c r="P9" s="175">
        <f>ROUNDDOWN($B$17/P8,0)</f>
        <v>8600</v>
      </c>
    </row>
    <row r="10" spans="1:17" ht="35.1" customHeight="1">
      <c r="A10" s="177" t="s">
        <v>13</v>
      </c>
      <c r="B10" s="177"/>
      <c r="C10" s="178" t="s">
        <v>14</v>
      </c>
      <c r="D10" s="444">
        <f>O22</f>
        <v>710000</v>
      </c>
      <c r="E10" s="445"/>
      <c r="F10" s="179" t="s">
        <v>15</v>
      </c>
      <c r="G10" s="164"/>
      <c r="K10" s="446"/>
      <c r="L10" s="446"/>
      <c r="M10" s="446"/>
      <c r="N10" s="446"/>
      <c r="O10" s="446"/>
    </row>
    <row r="11" spans="1:17" ht="14.1" customHeight="1">
      <c r="B11" s="180"/>
      <c r="C11" s="181"/>
      <c r="D11" s="181"/>
      <c r="E11" s="181"/>
      <c r="F11" s="181"/>
      <c r="G11" s="164"/>
    </row>
    <row r="12" spans="1:17" ht="15" thickBot="1">
      <c r="A12" s="177" t="s">
        <v>16</v>
      </c>
      <c r="B12" s="177"/>
      <c r="C12" s="158"/>
      <c r="D12" s="158"/>
      <c r="E12" s="158"/>
      <c r="F12" s="158"/>
      <c r="G12" s="158"/>
      <c r="H12" s="158"/>
      <c r="I12" s="182"/>
      <c r="J12" s="182"/>
      <c r="K12" s="182"/>
      <c r="L12" s="182"/>
      <c r="M12" s="182"/>
      <c r="N12" s="182"/>
      <c r="O12" s="182"/>
    </row>
    <row r="13" spans="1:17" ht="14.25" thickBot="1">
      <c r="A13" s="433" t="s">
        <v>17</v>
      </c>
      <c r="B13" s="434"/>
      <c r="C13" s="183" t="s">
        <v>18</v>
      </c>
      <c r="D13" s="183" t="s">
        <v>19</v>
      </c>
      <c r="E13" s="183" t="s">
        <v>20</v>
      </c>
      <c r="F13" s="183" t="s">
        <v>21</v>
      </c>
      <c r="G13" s="184" t="s">
        <v>22</v>
      </c>
      <c r="H13" s="183" t="s">
        <v>23</v>
      </c>
      <c r="I13" s="183" t="s">
        <v>24</v>
      </c>
      <c r="J13" s="183" t="s">
        <v>25</v>
      </c>
      <c r="K13" s="183" t="s">
        <v>26</v>
      </c>
      <c r="L13" s="185" t="s">
        <v>27</v>
      </c>
      <c r="M13" s="183" t="s">
        <v>28</v>
      </c>
      <c r="N13" s="184" t="s">
        <v>29</v>
      </c>
      <c r="O13" s="159" t="s">
        <v>30</v>
      </c>
    </row>
    <row r="14" spans="1:17" ht="38.1" customHeight="1">
      <c r="A14" s="410" t="s">
        <v>31</v>
      </c>
      <c r="B14" s="411"/>
      <c r="C14" s="186"/>
      <c r="D14" s="186"/>
      <c r="E14" s="187">
        <v>86000</v>
      </c>
      <c r="F14" s="187">
        <v>86000</v>
      </c>
      <c r="G14" s="187">
        <v>86000</v>
      </c>
      <c r="H14" s="187">
        <v>86000</v>
      </c>
      <c r="I14" s="187">
        <v>86000</v>
      </c>
      <c r="J14" s="187">
        <v>86000</v>
      </c>
      <c r="K14" s="187">
        <v>86000</v>
      </c>
      <c r="L14" s="187">
        <v>86000</v>
      </c>
      <c r="M14" s="187">
        <v>86000</v>
      </c>
      <c r="N14" s="187">
        <v>86000</v>
      </c>
      <c r="O14" s="188">
        <f>SUM(C14:N14)</f>
        <v>860000</v>
      </c>
    </row>
    <row r="15" spans="1:17" ht="38.1" customHeight="1">
      <c r="A15" s="435" t="s">
        <v>32</v>
      </c>
      <c r="B15" s="436"/>
      <c r="C15" s="189"/>
      <c r="D15" s="189"/>
      <c r="E15" s="190">
        <v>8000</v>
      </c>
      <c r="F15" s="190">
        <v>8000</v>
      </c>
      <c r="G15" s="190">
        <v>8000</v>
      </c>
      <c r="H15" s="190">
        <v>8000</v>
      </c>
      <c r="I15" s="190">
        <v>8000</v>
      </c>
      <c r="J15" s="190">
        <v>8000</v>
      </c>
      <c r="K15" s="190">
        <v>8000</v>
      </c>
      <c r="L15" s="190">
        <v>8000</v>
      </c>
      <c r="M15" s="190">
        <v>8000</v>
      </c>
      <c r="N15" s="190">
        <v>8000</v>
      </c>
      <c r="O15" s="191">
        <f>SUM(C15:N15)</f>
        <v>80000</v>
      </c>
    </row>
    <row r="16" spans="1:17" ht="14.25" thickBot="1">
      <c r="A16" s="435" t="s">
        <v>33</v>
      </c>
      <c r="B16" s="437"/>
      <c r="C16" s="423" t="str">
        <f>IF($B$17="","",IF(AND($J$8&lt;=DATE(2024,4,30),$J$9&gt;=DATE(2024,4,1)),$P$9,""))</f>
        <v/>
      </c>
      <c r="D16" s="423" t="str">
        <f>IF($B$17="","",IF(AND($J$8&lt;=DATE(2024,5,31),$J$9&gt;=DATE(2024,5,1)),$P$9,""))</f>
        <v/>
      </c>
      <c r="E16" s="423">
        <v>8600</v>
      </c>
      <c r="F16" s="423">
        <v>8600</v>
      </c>
      <c r="G16" s="423">
        <v>8600</v>
      </c>
      <c r="H16" s="423">
        <v>8600</v>
      </c>
      <c r="I16" s="423">
        <v>8600</v>
      </c>
      <c r="J16" s="423">
        <v>8600</v>
      </c>
      <c r="K16" s="423">
        <v>8600</v>
      </c>
      <c r="L16" s="423">
        <v>8600</v>
      </c>
      <c r="M16" s="423">
        <v>8600</v>
      </c>
      <c r="N16" s="423">
        <v>8600</v>
      </c>
      <c r="O16" s="438">
        <f>B17</f>
        <v>86000</v>
      </c>
    </row>
    <row r="17" spans="1:17" ht="26.25" customHeight="1" thickBot="1">
      <c r="A17" s="192" t="s">
        <v>34</v>
      </c>
      <c r="B17" s="193">
        <v>86000</v>
      </c>
      <c r="C17" s="424"/>
      <c r="D17" s="424"/>
      <c r="E17" s="424"/>
      <c r="F17" s="424"/>
      <c r="G17" s="424"/>
      <c r="H17" s="424"/>
      <c r="I17" s="424"/>
      <c r="J17" s="424"/>
      <c r="K17" s="424"/>
      <c r="L17" s="424"/>
      <c r="M17" s="424"/>
      <c r="N17" s="424"/>
      <c r="O17" s="439"/>
    </row>
    <row r="18" spans="1:17" ht="40.5" customHeight="1" thickBot="1">
      <c r="A18" s="421" t="s">
        <v>117</v>
      </c>
      <c r="B18" s="422"/>
      <c r="C18" s="194">
        <f t="shared" ref="C18:O18" si="0">SUM(C14:C17)</f>
        <v>0</v>
      </c>
      <c r="D18" s="194">
        <f t="shared" si="0"/>
        <v>0</v>
      </c>
      <c r="E18" s="194">
        <f t="shared" si="0"/>
        <v>102600</v>
      </c>
      <c r="F18" s="194">
        <f t="shared" si="0"/>
        <v>102600</v>
      </c>
      <c r="G18" s="195">
        <f t="shared" si="0"/>
        <v>102600</v>
      </c>
      <c r="H18" s="194">
        <f t="shared" si="0"/>
        <v>102600</v>
      </c>
      <c r="I18" s="194">
        <f t="shared" si="0"/>
        <v>102600</v>
      </c>
      <c r="J18" s="194">
        <f t="shared" si="0"/>
        <v>102600</v>
      </c>
      <c r="K18" s="194">
        <f t="shared" si="0"/>
        <v>102600</v>
      </c>
      <c r="L18" s="194">
        <f t="shared" si="0"/>
        <v>102600</v>
      </c>
      <c r="M18" s="194">
        <f t="shared" si="0"/>
        <v>102600</v>
      </c>
      <c r="N18" s="195">
        <f t="shared" si="0"/>
        <v>102600</v>
      </c>
      <c r="O18" s="196">
        <f t="shared" si="0"/>
        <v>1026000</v>
      </c>
    </row>
    <row r="19" spans="1:17" ht="32.1" customHeight="1">
      <c r="A19" s="410" t="s">
        <v>118</v>
      </c>
      <c r="B19" s="411"/>
      <c r="C19" s="186"/>
      <c r="D19" s="186"/>
      <c r="E19" s="187">
        <v>20000</v>
      </c>
      <c r="F19" s="187">
        <v>20000</v>
      </c>
      <c r="G19" s="187">
        <v>20000</v>
      </c>
      <c r="H19" s="187">
        <v>20000</v>
      </c>
      <c r="I19" s="187">
        <v>20000</v>
      </c>
      <c r="J19" s="187">
        <v>20000</v>
      </c>
      <c r="K19" s="187">
        <v>20000</v>
      </c>
      <c r="L19" s="187">
        <v>20000</v>
      </c>
      <c r="M19" s="187">
        <v>20000</v>
      </c>
      <c r="N19" s="187">
        <v>20000</v>
      </c>
      <c r="O19" s="188">
        <f>SUM(C19:N19)</f>
        <v>200000</v>
      </c>
    </row>
    <row r="20" spans="1:17" ht="40.5" customHeight="1">
      <c r="A20" s="412" t="s">
        <v>119</v>
      </c>
      <c r="B20" s="413"/>
      <c r="C20" s="197">
        <f t="shared" ref="C20:N20" si="1">C18-C19</f>
        <v>0</v>
      </c>
      <c r="D20" s="197">
        <f t="shared" si="1"/>
        <v>0</v>
      </c>
      <c r="E20" s="197">
        <f t="shared" si="1"/>
        <v>82600</v>
      </c>
      <c r="F20" s="197">
        <f t="shared" si="1"/>
        <v>82600</v>
      </c>
      <c r="G20" s="198">
        <f t="shared" si="1"/>
        <v>82600</v>
      </c>
      <c r="H20" s="197">
        <f t="shared" si="1"/>
        <v>82600</v>
      </c>
      <c r="I20" s="197">
        <f t="shared" si="1"/>
        <v>82600</v>
      </c>
      <c r="J20" s="197">
        <f t="shared" si="1"/>
        <v>82600</v>
      </c>
      <c r="K20" s="197">
        <f t="shared" si="1"/>
        <v>82600</v>
      </c>
      <c r="L20" s="197">
        <f t="shared" si="1"/>
        <v>82600</v>
      </c>
      <c r="M20" s="197">
        <f t="shared" si="1"/>
        <v>82600</v>
      </c>
      <c r="N20" s="198">
        <f t="shared" si="1"/>
        <v>82600</v>
      </c>
      <c r="O20" s="199" t="s">
        <v>35</v>
      </c>
    </row>
    <row r="21" spans="1:17" ht="40.5" customHeight="1" thickBot="1">
      <c r="A21" s="414" t="s">
        <v>120</v>
      </c>
      <c r="B21" s="415"/>
      <c r="C21" s="200">
        <f t="shared" ref="C21:N21" si="2">IF(C20&lt;82000,C20,82000)</f>
        <v>0</v>
      </c>
      <c r="D21" s="200">
        <f t="shared" si="2"/>
        <v>0</v>
      </c>
      <c r="E21" s="200">
        <f t="shared" si="2"/>
        <v>82000</v>
      </c>
      <c r="F21" s="200">
        <f t="shared" si="2"/>
        <v>82000</v>
      </c>
      <c r="G21" s="201">
        <f t="shared" si="2"/>
        <v>82000</v>
      </c>
      <c r="H21" s="200">
        <f t="shared" si="2"/>
        <v>82000</v>
      </c>
      <c r="I21" s="200">
        <f t="shared" si="2"/>
        <v>82000</v>
      </c>
      <c r="J21" s="200">
        <f t="shared" si="2"/>
        <v>82000</v>
      </c>
      <c r="K21" s="200">
        <f t="shared" si="2"/>
        <v>82000</v>
      </c>
      <c r="L21" s="200">
        <f t="shared" si="2"/>
        <v>82000</v>
      </c>
      <c r="M21" s="200">
        <f t="shared" si="2"/>
        <v>82000</v>
      </c>
      <c r="N21" s="202">
        <f t="shared" si="2"/>
        <v>82000</v>
      </c>
      <c r="O21" s="203" t="s">
        <v>35</v>
      </c>
    </row>
    <row r="22" spans="1:17" ht="40.5" customHeight="1" thickTop="1" thickBot="1">
      <c r="A22" s="416" t="s">
        <v>36</v>
      </c>
      <c r="B22" s="417"/>
      <c r="C22" s="204">
        <f t="shared" ref="C22:N22" si="3">ROUNDDOWN(C21*7/8,-3)</f>
        <v>0</v>
      </c>
      <c r="D22" s="204">
        <f t="shared" si="3"/>
        <v>0</v>
      </c>
      <c r="E22" s="204">
        <f t="shared" si="3"/>
        <v>71000</v>
      </c>
      <c r="F22" s="204">
        <f t="shared" si="3"/>
        <v>71000</v>
      </c>
      <c r="G22" s="205">
        <f t="shared" si="3"/>
        <v>71000</v>
      </c>
      <c r="H22" s="204">
        <f t="shared" si="3"/>
        <v>71000</v>
      </c>
      <c r="I22" s="204">
        <f t="shared" si="3"/>
        <v>71000</v>
      </c>
      <c r="J22" s="204">
        <f t="shared" si="3"/>
        <v>71000</v>
      </c>
      <c r="K22" s="204">
        <f t="shared" si="3"/>
        <v>71000</v>
      </c>
      <c r="L22" s="204">
        <f t="shared" si="3"/>
        <v>71000</v>
      </c>
      <c r="M22" s="204">
        <f t="shared" si="3"/>
        <v>71000</v>
      </c>
      <c r="N22" s="205">
        <f t="shared" si="3"/>
        <v>71000</v>
      </c>
      <c r="O22" s="206">
        <f>SUM(C22:N22)</f>
        <v>710000</v>
      </c>
    </row>
    <row r="23" spans="1:17" ht="42.95" customHeight="1" thickBot="1">
      <c r="A23" s="207" t="s">
        <v>37</v>
      </c>
      <c r="B23" s="440"/>
      <c r="C23" s="440"/>
      <c r="D23" s="440"/>
      <c r="E23" s="440"/>
      <c r="F23" s="440"/>
      <c r="G23" s="440"/>
      <c r="H23" s="440"/>
      <c r="I23" s="440"/>
      <c r="J23" s="440"/>
      <c r="K23" s="440"/>
      <c r="L23" s="440"/>
      <c r="M23" s="440"/>
      <c r="N23" s="440"/>
      <c r="O23" s="441"/>
    </row>
    <row r="24" spans="1:17" ht="23.25" customHeight="1">
      <c r="A24" s="153" t="s">
        <v>38</v>
      </c>
      <c r="B24" s="208"/>
      <c r="O24" s="154"/>
    </row>
    <row r="25" spans="1:17" ht="20.100000000000001" customHeight="1">
      <c r="O25" s="209" t="s">
        <v>39</v>
      </c>
    </row>
    <row r="27" spans="1:17" customFormat="1" ht="42.75" customHeight="1" thickBot="1">
      <c r="A27" s="210"/>
      <c r="B27" s="211"/>
      <c r="C27" s="210"/>
      <c r="D27" s="210"/>
      <c r="E27" s="210"/>
      <c r="F27" s="210"/>
      <c r="G27" s="210"/>
      <c r="H27" s="210"/>
      <c r="I27" s="210"/>
      <c r="J27" s="210"/>
      <c r="K27" s="210"/>
      <c r="L27" s="210"/>
      <c r="M27" s="210"/>
      <c r="N27" s="210"/>
      <c r="O27" s="210"/>
      <c r="P27" s="210"/>
    </row>
    <row r="28" spans="1:17" customFormat="1" ht="57.75" customHeight="1">
      <c r="A28" s="212"/>
      <c r="K28" s="153"/>
    </row>
    <row r="29" spans="1:17">
      <c r="O29" s="154" t="str">
        <f>IF(I32="事業計画書（宿舎別）","ア・様式1-3",IF(I32="交付申請書（宿舎別）","ア・第1号-3様式","ア・第4号-3様式"))</f>
        <v>ア・様式1-3</v>
      </c>
    </row>
    <row r="30" spans="1:17" ht="15.75" thickBot="1">
      <c r="A30" s="442" t="s">
        <v>0</v>
      </c>
      <c r="B30" s="442"/>
      <c r="C30" s="442"/>
      <c r="D30" s="442"/>
      <c r="E30" s="442"/>
      <c r="K30" s="443"/>
      <c r="L30" s="443"/>
      <c r="M30" s="443"/>
      <c r="N30" s="443"/>
      <c r="O30" s="443"/>
      <c r="P30" s="155"/>
      <c r="Q30" s="155"/>
    </row>
    <row r="31" spans="1:17" ht="15.75" thickBot="1">
      <c r="A31" s="156"/>
      <c r="B31" s="156"/>
      <c r="C31" s="157"/>
      <c r="M31" s="158"/>
      <c r="N31" s="159" t="s">
        <v>1</v>
      </c>
      <c r="O31" s="160" t="s">
        <v>2</v>
      </c>
    </row>
    <row r="32" spans="1:17" ht="39" customHeight="1" thickBot="1">
      <c r="A32" s="471" t="s">
        <v>3</v>
      </c>
      <c r="B32" s="471"/>
      <c r="C32" s="471"/>
      <c r="D32" s="471"/>
      <c r="E32" s="471"/>
      <c r="F32" s="471"/>
      <c r="G32" s="471"/>
      <c r="H32" s="471"/>
      <c r="I32" s="472" t="s">
        <v>102</v>
      </c>
      <c r="J32" s="472"/>
      <c r="K32" s="472"/>
      <c r="L32" s="472"/>
      <c r="M32" s="161"/>
      <c r="N32" s="162">
        <v>4</v>
      </c>
      <c r="O32" s="213"/>
    </row>
    <row r="33" spans="1:16" ht="19.5" thickBot="1">
      <c r="A33" s="164"/>
      <c r="B33" s="164"/>
      <c r="C33" s="164"/>
      <c r="D33" s="164"/>
      <c r="E33" s="164"/>
      <c r="F33" s="164"/>
      <c r="G33" s="164"/>
      <c r="H33" s="164"/>
      <c r="I33" s="165"/>
      <c r="J33" s="165"/>
      <c r="K33" s="165"/>
      <c r="L33" s="165"/>
      <c r="M33" s="161"/>
      <c r="N33" s="166"/>
    </row>
    <row r="34" spans="1:16" ht="38.25" customHeight="1" thickBot="1">
      <c r="A34" s="167"/>
      <c r="B34" s="168" t="s">
        <v>4</v>
      </c>
      <c r="C34" s="447" t="s">
        <v>113</v>
      </c>
      <c r="D34" s="448"/>
      <c r="E34" s="448"/>
      <c r="F34" s="449"/>
      <c r="G34" s="164"/>
      <c r="H34" s="450" t="s">
        <v>114</v>
      </c>
      <c r="I34" s="451"/>
      <c r="J34" s="452" t="s">
        <v>121</v>
      </c>
      <c r="K34" s="453"/>
      <c r="L34" s="453"/>
      <c r="M34" s="453"/>
      <c r="N34" s="453"/>
      <c r="O34" s="454"/>
    </row>
    <row r="35" spans="1:16" ht="38.25" customHeight="1" thickBot="1">
      <c r="B35" s="169"/>
      <c r="C35" s="455" t="s">
        <v>5</v>
      </c>
      <c r="D35" s="456"/>
      <c r="E35" s="170">
        <v>3.5</v>
      </c>
      <c r="F35" s="171" t="s">
        <v>6</v>
      </c>
      <c r="G35" s="164"/>
      <c r="H35" s="457" t="s">
        <v>7</v>
      </c>
      <c r="I35" s="458"/>
      <c r="J35" s="459" t="s">
        <v>122</v>
      </c>
      <c r="K35" s="460"/>
      <c r="L35" s="461"/>
      <c r="M35" s="462" t="s">
        <v>8</v>
      </c>
      <c r="N35" s="463"/>
      <c r="O35" s="464"/>
    </row>
    <row r="36" spans="1:16" ht="38.25" customHeight="1">
      <c r="C36" s="465"/>
      <c r="D36" s="465"/>
      <c r="E36" s="172"/>
      <c r="F36" s="173"/>
      <c r="G36" s="164"/>
      <c r="H36" s="466" t="s">
        <v>9</v>
      </c>
      <c r="I36" s="174" t="s">
        <v>10</v>
      </c>
      <c r="J36" s="468">
        <v>45748</v>
      </c>
      <c r="K36" s="469"/>
      <c r="L36" s="470"/>
      <c r="M36" s="425" t="s">
        <v>123</v>
      </c>
      <c r="N36" s="426"/>
      <c r="O36" s="427"/>
      <c r="P36" s="175">
        <f>(YEAR($J$9)-YEAR($J$8))*12+((MONTH($J$9)-MONTH($J$8))+1)</f>
        <v>10</v>
      </c>
    </row>
    <row r="37" spans="1:16" ht="39.75" customHeight="1" thickBot="1">
      <c r="G37" s="164"/>
      <c r="H37" s="467"/>
      <c r="I37" s="176" t="s">
        <v>12</v>
      </c>
      <c r="J37" s="430">
        <v>46112</v>
      </c>
      <c r="K37" s="431"/>
      <c r="L37" s="432"/>
      <c r="M37" s="428"/>
      <c r="N37" s="428"/>
      <c r="O37" s="429"/>
      <c r="P37" s="175">
        <f>ROUNDDOWN($B$17/P36,0)</f>
        <v>8600</v>
      </c>
    </row>
    <row r="38" spans="1:16" ht="38.25" customHeight="1">
      <c r="A38" s="177" t="s">
        <v>13</v>
      </c>
      <c r="B38" s="177"/>
      <c r="C38" s="178" t="s">
        <v>14</v>
      </c>
      <c r="D38" s="444">
        <f>O50</f>
        <v>852000</v>
      </c>
      <c r="E38" s="445"/>
      <c r="F38" s="179" t="s">
        <v>15</v>
      </c>
      <c r="G38" s="164"/>
      <c r="K38" s="446"/>
      <c r="L38" s="446"/>
      <c r="M38" s="446"/>
      <c r="N38" s="446"/>
      <c r="O38" s="446"/>
    </row>
    <row r="39" spans="1:16" ht="18.75">
      <c r="B39" s="180"/>
      <c r="C39" s="181"/>
      <c r="D39" s="181"/>
      <c r="E39" s="181"/>
      <c r="F39" s="181"/>
      <c r="G39" s="164"/>
    </row>
    <row r="40" spans="1:16" ht="15" thickBot="1">
      <c r="A40" s="177" t="s">
        <v>16</v>
      </c>
      <c r="B40" s="177"/>
      <c r="C40" s="158"/>
      <c r="D40" s="158"/>
      <c r="E40" s="158"/>
      <c r="F40" s="158"/>
      <c r="G40" s="158"/>
      <c r="H40" s="158"/>
      <c r="I40" s="182"/>
      <c r="J40" s="182"/>
      <c r="K40" s="182"/>
      <c r="L40" s="182"/>
      <c r="M40" s="182"/>
      <c r="N40" s="182"/>
      <c r="O40" s="182"/>
    </row>
    <row r="41" spans="1:16" ht="14.25" thickBot="1">
      <c r="A41" s="433" t="s">
        <v>17</v>
      </c>
      <c r="B41" s="434"/>
      <c r="C41" s="183" t="s">
        <v>18</v>
      </c>
      <c r="D41" s="183" t="s">
        <v>19</v>
      </c>
      <c r="E41" s="183" t="s">
        <v>20</v>
      </c>
      <c r="F41" s="183" t="s">
        <v>21</v>
      </c>
      <c r="G41" s="184" t="s">
        <v>22</v>
      </c>
      <c r="H41" s="183" t="s">
        <v>23</v>
      </c>
      <c r="I41" s="183" t="s">
        <v>24</v>
      </c>
      <c r="J41" s="183" t="s">
        <v>25</v>
      </c>
      <c r="K41" s="183" t="s">
        <v>26</v>
      </c>
      <c r="L41" s="185" t="s">
        <v>27</v>
      </c>
      <c r="M41" s="183" t="s">
        <v>28</v>
      </c>
      <c r="N41" s="184" t="s">
        <v>29</v>
      </c>
      <c r="O41" s="159" t="s">
        <v>30</v>
      </c>
    </row>
    <row r="42" spans="1:16" ht="33" customHeight="1">
      <c r="A42" s="410" t="s">
        <v>31</v>
      </c>
      <c r="B42" s="411"/>
      <c r="C42" s="187">
        <v>90000</v>
      </c>
      <c r="D42" s="187">
        <v>90000</v>
      </c>
      <c r="E42" s="187">
        <v>90000</v>
      </c>
      <c r="F42" s="187">
        <v>90000</v>
      </c>
      <c r="G42" s="187">
        <v>90000</v>
      </c>
      <c r="H42" s="187">
        <v>90000</v>
      </c>
      <c r="I42" s="187">
        <v>90000</v>
      </c>
      <c r="J42" s="187">
        <v>90000</v>
      </c>
      <c r="K42" s="187">
        <v>90000</v>
      </c>
      <c r="L42" s="187">
        <v>90000</v>
      </c>
      <c r="M42" s="187">
        <v>90000</v>
      </c>
      <c r="N42" s="187">
        <v>90000</v>
      </c>
      <c r="O42" s="188">
        <f>SUM(C42:N42)</f>
        <v>1080000</v>
      </c>
    </row>
    <row r="43" spans="1:16" ht="39" customHeight="1">
      <c r="A43" s="435" t="s">
        <v>32</v>
      </c>
      <c r="B43" s="436"/>
      <c r="C43" s="190">
        <v>5000</v>
      </c>
      <c r="D43" s="190">
        <v>5000</v>
      </c>
      <c r="E43" s="190">
        <v>5000</v>
      </c>
      <c r="F43" s="190">
        <v>5000</v>
      </c>
      <c r="G43" s="190">
        <v>5000</v>
      </c>
      <c r="H43" s="190">
        <v>5000</v>
      </c>
      <c r="I43" s="190">
        <v>5000</v>
      </c>
      <c r="J43" s="190">
        <v>5000</v>
      </c>
      <c r="K43" s="190">
        <v>5000</v>
      </c>
      <c r="L43" s="190">
        <v>5000</v>
      </c>
      <c r="M43" s="190">
        <v>5000</v>
      </c>
      <c r="N43" s="190">
        <v>5000</v>
      </c>
      <c r="O43" s="191">
        <f>SUM(C43:N43)</f>
        <v>60000</v>
      </c>
    </row>
    <row r="44" spans="1:16" ht="14.25" thickBot="1">
      <c r="A44" s="435" t="s">
        <v>33</v>
      </c>
      <c r="B44" s="437"/>
      <c r="C44" s="423" t="str">
        <f>IF($B$17="","",IF(AND($J$8&lt;=DATE(2024,4,30),$J$9&gt;=DATE(2024,4,1)),$P$9,""))</f>
        <v/>
      </c>
      <c r="D44" s="423" t="str">
        <f>IF($B$17="","",IF(AND($J$8&lt;=DATE(2024,5,31),$J$9&gt;=DATE(2024,5,1)),$P$9,""))</f>
        <v/>
      </c>
      <c r="E44" s="423" t="str">
        <f>IF($B$17="","",IF(AND($J$8&lt;=DATE(2024,6,30),$J$9&gt;=DATE(2024,6,1)),$P$9,""))</f>
        <v/>
      </c>
      <c r="F44" s="423" t="str">
        <f>IF($B$17="","",IF(AND($J$8&lt;=DATE(2024,7,31),$J$9&gt;=DATE(2024,7,1)),$P$9,""))</f>
        <v/>
      </c>
      <c r="G44" s="423" t="str">
        <f>IF($B$17="","",IF(AND($J$8&lt;=DATE(2024,8,31),$J$9&gt;=DATE(2024,8,1)),$P$9,""))</f>
        <v/>
      </c>
      <c r="H44" s="423" t="str">
        <f>IF($B$17="","",IF(AND($J$8&lt;=DATE(2024,9,30),$J$9&gt;=DATE(2024,9,1)),$P$9,""))</f>
        <v/>
      </c>
      <c r="I44" s="423" t="str">
        <f>IF($B$17="","",IF(AND($J$8&lt;=DATE(2024,10,31),$J$9&gt;=DATE(2024,10,1)),$P$9,""))</f>
        <v/>
      </c>
      <c r="J44" s="423" t="str">
        <f>IF($B$17="","",IF(AND($J$8&lt;=DATE(2024,11,30),$J$9&gt;=DATE(2024,11,1)),$P$9,""))</f>
        <v/>
      </c>
      <c r="K44" s="423" t="str">
        <f>IF($B$17="","",IF(AND($J$8&lt;=DATE(2024,12,31),$J$9&gt;=DATE(2024,12,1)),$P$9,""))</f>
        <v/>
      </c>
      <c r="L44" s="423" t="str">
        <f>IF($B$17="","",IF(AND($J$8&lt;=DATE(2025,1,31),$J$9&gt;=DATE(2025,1,1)),$P$9,""))</f>
        <v/>
      </c>
      <c r="M44" s="423" t="str">
        <f>IF($B$17="","",IF(AND($J$8&lt;=DATE(2025,2,28),$J$9&gt;=DATE(2025,2,1)),$P$9,""))</f>
        <v/>
      </c>
      <c r="N44" s="423" t="str">
        <f>IF($B$17="","",IF(AND($J$8&lt;=DATE(2025,3,31),$J$9&gt;=DATE(2025,3,1)),$P$9,""))</f>
        <v/>
      </c>
      <c r="O44" s="438">
        <f>B45</f>
        <v>0</v>
      </c>
    </row>
    <row r="45" spans="1:16" ht="24.75" thickBot="1">
      <c r="A45" s="192" t="s">
        <v>34</v>
      </c>
      <c r="B45" s="193"/>
      <c r="C45" s="424"/>
      <c r="D45" s="424"/>
      <c r="E45" s="424"/>
      <c r="F45" s="424"/>
      <c r="G45" s="424"/>
      <c r="H45" s="424"/>
      <c r="I45" s="424"/>
      <c r="J45" s="424"/>
      <c r="K45" s="424"/>
      <c r="L45" s="424"/>
      <c r="M45" s="424"/>
      <c r="N45" s="424"/>
      <c r="O45" s="439"/>
    </row>
    <row r="46" spans="1:16" ht="39" customHeight="1" thickBot="1">
      <c r="A46" s="421" t="s">
        <v>117</v>
      </c>
      <c r="B46" s="422"/>
      <c r="C46" s="194">
        <f t="shared" ref="C46:O46" si="4">SUM(C42:C45)</f>
        <v>95000</v>
      </c>
      <c r="D46" s="194">
        <f t="shared" si="4"/>
        <v>95000</v>
      </c>
      <c r="E46" s="194">
        <f t="shared" si="4"/>
        <v>95000</v>
      </c>
      <c r="F46" s="194">
        <f t="shared" si="4"/>
        <v>95000</v>
      </c>
      <c r="G46" s="195">
        <f t="shared" si="4"/>
        <v>95000</v>
      </c>
      <c r="H46" s="194">
        <f t="shared" si="4"/>
        <v>95000</v>
      </c>
      <c r="I46" s="194">
        <f t="shared" si="4"/>
        <v>95000</v>
      </c>
      <c r="J46" s="194">
        <f t="shared" si="4"/>
        <v>95000</v>
      </c>
      <c r="K46" s="194">
        <f t="shared" si="4"/>
        <v>95000</v>
      </c>
      <c r="L46" s="194">
        <f t="shared" si="4"/>
        <v>95000</v>
      </c>
      <c r="M46" s="194">
        <f t="shared" si="4"/>
        <v>95000</v>
      </c>
      <c r="N46" s="195">
        <f t="shared" si="4"/>
        <v>95000</v>
      </c>
      <c r="O46" s="196">
        <f t="shared" si="4"/>
        <v>1140000</v>
      </c>
    </row>
    <row r="47" spans="1:16" ht="35.25" customHeight="1">
      <c r="A47" s="410" t="s">
        <v>118</v>
      </c>
      <c r="B47" s="411"/>
      <c r="C47" s="187">
        <v>10000</v>
      </c>
      <c r="D47" s="187">
        <v>10000</v>
      </c>
      <c r="E47" s="187">
        <v>10000</v>
      </c>
      <c r="F47" s="187">
        <v>10000</v>
      </c>
      <c r="G47" s="187">
        <v>10000</v>
      </c>
      <c r="H47" s="187">
        <v>10000</v>
      </c>
      <c r="I47" s="187">
        <v>10000</v>
      </c>
      <c r="J47" s="187">
        <v>10000</v>
      </c>
      <c r="K47" s="187">
        <v>10000</v>
      </c>
      <c r="L47" s="187">
        <v>10000</v>
      </c>
      <c r="M47" s="187">
        <v>10000</v>
      </c>
      <c r="N47" s="187">
        <v>10000</v>
      </c>
      <c r="O47" s="188">
        <f>SUM(C47:N47)</f>
        <v>120000</v>
      </c>
    </row>
    <row r="48" spans="1:16" ht="36" customHeight="1">
      <c r="A48" s="412" t="s">
        <v>119</v>
      </c>
      <c r="B48" s="413"/>
      <c r="C48" s="197">
        <f t="shared" ref="C48:N48" si="5">C46-C47</f>
        <v>85000</v>
      </c>
      <c r="D48" s="197">
        <f t="shared" si="5"/>
        <v>85000</v>
      </c>
      <c r="E48" s="197">
        <f t="shared" si="5"/>
        <v>85000</v>
      </c>
      <c r="F48" s="197">
        <f t="shared" si="5"/>
        <v>85000</v>
      </c>
      <c r="G48" s="198">
        <f t="shared" si="5"/>
        <v>85000</v>
      </c>
      <c r="H48" s="197">
        <f t="shared" si="5"/>
        <v>85000</v>
      </c>
      <c r="I48" s="197">
        <f t="shared" si="5"/>
        <v>85000</v>
      </c>
      <c r="J48" s="197">
        <f t="shared" si="5"/>
        <v>85000</v>
      </c>
      <c r="K48" s="197">
        <f t="shared" si="5"/>
        <v>85000</v>
      </c>
      <c r="L48" s="197">
        <f t="shared" si="5"/>
        <v>85000</v>
      </c>
      <c r="M48" s="197">
        <f t="shared" si="5"/>
        <v>85000</v>
      </c>
      <c r="N48" s="198">
        <f t="shared" si="5"/>
        <v>85000</v>
      </c>
      <c r="O48" s="199" t="s">
        <v>35</v>
      </c>
    </row>
    <row r="49" spans="1:15" ht="36" customHeight="1" thickBot="1">
      <c r="A49" s="414" t="s">
        <v>120</v>
      </c>
      <c r="B49" s="415"/>
      <c r="C49" s="200">
        <f t="shared" ref="C49:N49" si="6">IF(C48&lt;82000,C48,82000)</f>
        <v>82000</v>
      </c>
      <c r="D49" s="200">
        <f t="shared" si="6"/>
        <v>82000</v>
      </c>
      <c r="E49" s="200">
        <f t="shared" si="6"/>
        <v>82000</v>
      </c>
      <c r="F49" s="200">
        <f t="shared" si="6"/>
        <v>82000</v>
      </c>
      <c r="G49" s="201">
        <f t="shared" si="6"/>
        <v>82000</v>
      </c>
      <c r="H49" s="200">
        <f t="shared" si="6"/>
        <v>82000</v>
      </c>
      <c r="I49" s="200">
        <f t="shared" si="6"/>
        <v>82000</v>
      </c>
      <c r="J49" s="200">
        <f t="shared" si="6"/>
        <v>82000</v>
      </c>
      <c r="K49" s="200">
        <f t="shared" si="6"/>
        <v>82000</v>
      </c>
      <c r="L49" s="200">
        <f t="shared" si="6"/>
        <v>82000</v>
      </c>
      <c r="M49" s="200">
        <f t="shared" si="6"/>
        <v>82000</v>
      </c>
      <c r="N49" s="202">
        <f t="shared" si="6"/>
        <v>82000</v>
      </c>
      <c r="O49" s="203" t="s">
        <v>35</v>
      </c>
    </row>
    <row r="50" spans="1:15" ht="40.5" customHeight="1" thickTop="1" thickBot="1">
      <c r="A50" s="416" t="s">
        <v>36</v>
      </c>
      <c r="B50" s="417"/>
      <c r="C50" s="204">
        <f t="shared" ref="C50:N50" si="7">ROUNDDOWN(C49*7/8,-3)</f>
        <v>71000</v>
      </c>
      <c r="D50" s="204">
        <f t="shared" si="7"/>
        <v>71000</v>
      </c>
      <c r="E50" s="204">
        <f t="shared" si="7"/>
        <v>71000</v>
      </c>
      <c r="F50" s="204">
        <f t="shared" si="7"/>
        <v>71000</v>
      </c>
      <c r="G50" s="205">
        <f t="shared" si="7"/>
        <v>71000</v>
      </c>
      <c r="H50" s="204">
        <f t="shared" si="7"/>
        <v>71000</v>
      </c>
      <c r="I50" s="204">
        <f t="shared" si="7"/>
        <v>71000</v>
      </c>
      <c r="J50" s="204">
        <f t="shared" si="7"/>
        <v>71000</v>
      </c>
      <c r="K50" s="204">
        <f t="shared" si="7"/>
        <v>71000</v>
      </c>
      <c r="L50" s="204">
        <f t="shared" si="7"/>
        <v>71000</v>
      </c>
      <c r="M50" s="204">
        <f t="shared" si="7"/>
        <v>71000</v>
      </c>
      <c r="N50" s="205">
        <f t="shared" si="7"/>
        <v>71000</v>
      </c>
      <c r="O50" s="206">
        <f>SUM(C50:N50)</f>
        <v>852000</v>
      </c>
    </row>
    <row r="51" spans="1:15" ht="46.5" customHeight="1" thickBot="1">
      <c r="A51" s="207" t="s">
        <v>37</v>
      </c>
      <c r="B51" s="418"/>
      <c r="C51" s="419"/>
      <c r="D51" s="419"/>
      <c r="E51" s="419"/>
      <c r="F51" s="419"/>
      <c r="G51" s="419"/>
      <c r="H51" s="419"/>
      <c r="I51" s="419"/>
      <c r="J51" s="419"/>
      <c r="K51" s="419"/>
      <c r="L51" s="419"/>
      <c r="M51" s="419"/>
      <c r="N51" s="419"/>
      <c r="O51" s="420"/>
    </row>
    <row r="52" spans="1:15">
      <c r="A52" s="153" t="s">
        <v>38</v>
      </c>
      <c r="B52" s="208"/>
      <c r="O52" s="154"/>
    </row>
    <row r="53" spans="1:15">
      <c r="O53" s="209" t="s">
        <v>39</v>
      </c>
    </row>
    <row r="57" spans="1:15" ht="18.75">
      <c r="H57" s="161"/>
    </row>
    <row r="58" spans="1:15" ht="18.75">
      <c r="H58" s="161"/>
    </row>
  </sheetData>
  <mergeCells count="82">
    <mergeCell ref="A2:E2"/>
    <mergeCell ref="K2:O2"/>
    <mergeCell ref="A4:H4"/>
    <mergeCell ref="I4:L4"/>
    <mergeCell ref="C6:F6"/>
    <mergeCell ref="H6:I6"/>
    <mergeCell ref="J6:O6"/>
    <mergeCell ref="C7:D7"/>
    <mergeCell ref="H7:I7"/>
    <mergeCell ref="D10:E10"/>
    <mergeCell ref="J7:L7"/>
    <mergeCell ref="M7:O7"/>
    <mergeCell ref="C8:D8"/>
    <mergeCell ref="H8:H9"/>
    <mergeCell ref="J8:L8"/>
    <mergeCell ref="M8:O9"/>
    <mergeCell ref="J9:L9"/>
    <mergeCell ref="K10:O10"/>
    <mergeCell ref="A13:B13"/>
    <mergeCell ref="A14:B14"/>
    <mergeCell ref="A15:B15"/>
    <mergeCell ref="A32:H32"/>
    <mergeCell ref="I32:L32"/>
    <mergeCell ref="M16:M17"/>
    <mergeCell ref="N16:N17"/>
    <mergeCell ref="O16:O17"/>
    <mergeCell ref="A18:B18"/>
    <mergeCell ref="A19:B19"/>
    <mergeCell ref="A20:B20"/>
    <mergeCell ref="G16:G17"/>
    <mergeCell ref="H16:H17"/>
    <mergeCell ref="I16:I17"/>
    <mergeCell ref="J16:J17"/>
    <mergeCell ref="K16:K17"/>
    <mergeCell ref="L16:L17"/>
    <mergeCell ref="A16:B16"/>
    <mergeCell ref="C16:C17"/>
    <mergeCell ref="A21:B21"/>
    <mergeCell ref="D16:D17"/>
    <mergeCell ref="E16:E17"/>
    <mergeCell ref="F16:F17"/>
    <mergeCell ref="A22:B22"/>
    <mergeCell ref="B23:O23"/>
    <mergeCell ref="A30:E30"/>
    <mergeCell ref="K30:O30"/>
    <mergeCell ref="D38:E38"/>
    <mergeCell ref="K38:O38"/>
    <mergeCell ref="C34:F34"/>
    <mergeCell ref="H34:I34"/>
    <mergeCell ref="J34:O34"/>
    <mergeCell ref="C35:D35"/>
    <mergeCell ref="H35:I35"/>
    <mergeCell ref="J35:L35"/>
    <mergeCell ref="M35:O35"/>
    <mergeCell ref="C36:D36"/>
    <mergeCell ref="H36:H37"/>
    <mergeCell ref="J36:L36"/>
    <mergeCell ref="M36:O37"/>
    <mergeCell ref="J37:L37"/>
    <mergeCell ref="I44:I45"/>
    <mergeCell ref="J44:J45"/>
    <mergeCell ref="A41:B41"/>
    <mergeCell ref="A42:B42"/>
    <mergeCell ref="A43:B43"/>
    <mergeCell ref="A44:B44"/>
    <mergeCell ref="C44:C45"/>
    <mergeCell ref="D44:D45"/>
    <mergeCell ref="K44:K45"/>
    <mergeCell ref="L44:L45"/>
    <mergeCell ref="M44:M45"/>
    <mergeCell ref="N44:N45"/>
    <mergeCell ref="O44:O45"/>
    <mergeCell ref="A46:B46"/>
    <mergeCell ref="E44:E45"/>
    <mergeCell ref="F44:F45"/>
    <mergeCell ref="G44:G45"/>
    <mergeCell ref="H44:H45"/>
    <mergeCell ref="A47:B47"/>
    <mergeCell ref="A48:B48"/>
    <mergeCell ref="A49:B49"/>
    <mergeCell ref="A50:B50"/>
    <mergeCell ref="B51:O51"/>
  </mergeCells>
  <phoneticPr fontId="2"/>
  <dataValidations disablePrompts="1" count="6">
    <dataValidation allowBlank="1" showInputMessage="1" showErrorMessage="1" promptTitle="直接入力不可" prompt="クリーム色の網掛け部分は直接入力しないでください。" sqref="D10:E10 D38:E38" xr:uid="{CDD32E3A-E000-4442-9375-BB9A6566C38E}"/>
    <dataValidation type="list" allowBlank="1" showInputMessage="1" showErrorMessage="1" sqref="I4 I32" xr:uid="{3C26ED19-78CE-4A0E-A7C5-E716760C23C4}">
      <formula1>"事業計画書（宿舎別）,交付申請書（宿舎別）,実績報告書（宿舎別）"</formula1>
    </dataValidation>
    <dataValidation allowBlank="1" showInputMessage="1" showErrorMessage="1" prompt="建物名 部屋番号まで入力してください。" sqref="J6:O6 J34:O34" xr:uid="{E9C139B3-D54D-4B6C-9DA9-E1CF8420615B}"/>
    <dataValidation allowBlank="1" showErrorMessage="1" sqref="N4 N32" xr:uid="{D54626FF-9B46-42C0-9F95-DB25DDD285EC}"/>
    <dataValidation errorStyle="warning" allowBlank="1" showErrorMessage="1" errorTitle="年月日誤り" error="令和3年度内の日付を入力してください。" promptTitle="西暦で入力してください。" prompt="例：○○○○/○/○_x000a_年月日の区切りには / （スラッシュ）を使用してください。" sqref="J9:L9 J37:L37" xr:uid="{6A4437CA-6389-424F-86AE-B8EB9FBE10C6}"/>
    <dataValidation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L8 J36:L36" xr:uid="{0DD438D7-AF40-404F-8EC5-89B539E88046}"/>
  </dataValidations>
  <pageMargins left="0.62992125984251968" right="0.62992125984251968" top="0.59055118110236227" bottom="0.31496062992125984" header="0.31496062992125984" footer="0.19685039370078741"/>
  <pageSetup paperSize="9" scale="47" fitToHeight="0" orientation="portrait" r:id="rId1"/>
  <headerFooter>
    <oddFooter>&amp;C&amp;"HG丸ｺﾞｼｯｸM-PRO,標準"&amp;23 ６</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D6169-B6CA-486B-9A0C-DB9B68D5AC25}">
  <sheetPr>
    <tabColor rgb="FF0000FF"/>
    <pageSetUpPr fitToPage="1"/>
  </sheetPr>
  <dimension ref="A1:Q70"/>
  <sheetViews>
    <sheetView showGridLines="0" view="pageBreakPreview" topLeftCell="A26" zoomScaleNormal="100" zoomScaleSheetLayoutView="100" zoomScalePageLayoutView="80" workbookViewId="0">
      <selection activeCell="O30" sqref="O30"/>
    </sheetView>
  </sheetViews>
  <sheetFormatPr defaultColWidth="9" defaultRowHeight="13.5"/>
  <cols>
    <col min="1" max="1" width="9.5" style="153" customWidth="1"/>
    <col min="2" max="2" width="13.625" style="153" customWidth="1"/>
    <col min="3" max="15" width="11.625" style="153" customWidth="1"/>
    <col min="16" max="16" width="9" style="153" hidden="1" customWidth="1"/>
    <col min="17" max="17" width="2" style="153" customWidth="1"/>
    <col min="18" max="18" width="10.5" style="153" bestFit="1" customWidth="1"/>
    <col min="19" max="16384" width="9" style="153"/>
  </cols>
  <sheetData>
    <row r="1" spans="1:17" hidden="1">
      <c r="O1" s="154" t="str">
        <f>IF(I4="事業計画書（宿舎別）","ア・様式1-3",IF(I4="交付申請書（宿舎別）","ア・第1号-3様式","ア・第4号-3様式"))</f>
        <v>ア・様式1-3</v>
      </c>
    </row>
    <row r="2" spans="1:17" ht="20.25" hidden="1" customHeight="1" thickBot="1">
      <c r="A2" s="442" t="s">
        <v>0</v>
      </c>
      <c r="B2" s="442"/>
      <c r="C2" s="442"/>
      <c r="D2" s="442"/>
      <c r="E2" s="442"/>
      <c r="K2" s="443"/>
      <c r="L2" s="443"/>
      <c r="M2" s="443"/>
      <c r="N2" s="443"/>
      <c r="O2" s="443"/>
      <c r="P2" s="155"/>
      <c r="Q2" s="155"/>
    </row>
    <row r="3" spans="1:17" ht="19.5" hidden="1" customHeight="1" thickBot="1">
      <c r="A3" s="156"/>
      <c r="B3" s="156"/>
      <c r="C3" s="157"/>
      <c r="M3" s="158"/>
      <c r="N3" s="159" t="s">
        <v>1</v>
      </c>
      <c r="O3" s="160" t="s">
        <v>2</v>
      </c>
    </row>
    <row r="4" spans="1:17" ht="39.6" hidden="1" customHeight="1" thickBot="1">
      <c r="A4" s="471" t="s">
        <v>183</v>
      </c>
      <c r="B4" s="471"/>
      <c r="C4" s="471"/>
      <c r="D4" s="471"/>
      <c r="E4" s="471"/>
      <c r="F4" s="471"/>
      <c r="G4" s="471"/>
      <c r="H4" s="471"/>
      <c r="I4" s="472" t="s">
        <v>102</v>
      </c>
      <c r="J4" s="472"/>
      <c r="K4" s="472"/>
      <c r="L4" s="472"/>
      <c r="M4" s="161"/>
      <c r="N4" s="162">
        <v>1</v>
      </c>
      <c r="O4" s="213"/>
    </row>
    <row r="5" spans="1:17" ht="13.5" hidden="1" customHeight="1" thickBot="1">
      <c r="A5" s="164"/>
      <c r="B5" s="164"/>
      <c r="C5" s="164"/>
      <c r="D5" s="164"/>
      <c r="E5" s="164"/>
      <c r="F5" s="164"/>
      <c r="G5" s="164"/>
      <c r="H5" s="164"/>
      <c r="I5" s="165"/>
      <c r="J5" s="165"/>
      <c r="K5" s="165"/>
      <c r="L5" s="165"/>
      <c r="M5" s="161"/>
      <c r="N5" s="166"/>
    </row>
    <row r="6" spans="1:17" ht="35.1" hidden="1" customHeight="1" thickBot="1">
      <c r="A6" s="167"/>
      <c r="B6" s="168" t="s">
        <v>4</v>
      </c>
      <c r="C6" s="447" t="s">
        <v>113</v>
      </c>
      <c r="D6" s="448"/>
      <c r="E6" s="448"/>
      <c r="F6" s="449"/>
      <c r="G6" s="164"/>
      <c r="H6" s="450" t="s">
        <v>114</v>
      </c>
      <c r="I6" s="451"/>
      <c r="J6" s="453" t="s">
        <v>115</v>
      </c>
      <c r="K6" s="453"/>
      <c r="L6" s="453"/>
      <c r="M6" s="453"/>
      <c r="N6" s="453"/>
      <c r="O6" s="454"/>
    </row>
    <row r="7" spans="1:17" ht="35.1" hidden="1" customHeight="1" thickBot="1">
      <c r="B7" s="169"/>
      <c r="C7" s="455" t="s">
        <v>5</v>
      </c>
      <c r="D7" s="456"/>
      <c r="E7" s="170">
        <v>1.9</v>
      </c>
      <c r="F7" s="171" t="s">
        <v>6</v>
      </c>
      <c r="G7" s="164"/>
      <c r="H7" s="457" t="s">
        <v>7</v>
      </c>
      <c r="I7" s="458"/>
      <c r="J7" s="459" t="s">
        <v>116</v>
      </c>
      <c r="K7" s="460"/>
      <c r="L7" s="461"/>
      <c r="M7" s="462" t="s">
        <v>8</v>
      </c>
      <c r="N7" s="463"/>
      <c r="O7" s="464"/>
    </row>
    <row r="8" spans="1:17" ht="35.1" hidden="1" customHeight="1">
      <c r="C8" s="465"/>
      <c r="D8" s="465"/>
      <c r="E8" s="172"/>
      <c r="F8" s="173"/>
      <c r="G8" s="164"/>
      <c r="H8" s="466" t="s">
        <v>9</v>
      </c>
      <c r="I8" s="174" t="s">
        <v>10</v>
      </c>
      <c r="J8" s="468">
        <v>45444</v>
      </c>
      <c r="K8" s="469"/>
      <c r="L8" s="470"/>
      <c r="M8" s="473"/>
      <c r="N8" s="473"/>
      <c r="O8" s="474"/>
      <c r="P8" s="175">
        <f>(YEAR($J$9)-YEAR($J$8))*12+((MONTH($J$9)-MONTH($J$8))+1)</f>
        <v>10</v>
      </c>
    </row>
    <row r="9" spans="1:17" ht="35.1" hidden="1" customHeight="1" thickBot="1">
      <c r="G9" s="164"/>
      <c r="H9" s="467"/>
      <c r="I9" s="176" t="s">
        <v>12</v>
      </c>
      <c r="J9" s="430">
        <v>45747</v>
      </c>
      <c r="K9" s="431"/>
      <c r="L9" s="432"/>
      <c r="M9" s="475"/>
      <c r="N9" s="475"/>
      <c r="O9" s="476"/>
      <c r="P9" s="175">
        <f>ROUNDDOWN($B$17/P8,0)</f>
        <v>8600</v>
      </c>
    </row>
    <row r="10" spans="1:17" ht="35.1" hidden="1" customHeight="1">
      <c r="A10" s="177" t="s">
        <v>13</v>
      </c>
      <c r="B10" s="177"/>
      <c r="C10" s="178" t="s">
        <v>14</v>
      </c>
      <c r="D10" s="444">
        <f>O22</f>
        <v>710000</v>
      </c>
      <c r="E10" s="445"/>
      <c r="F10" s="179" t="s">
        <v>15</v>
      </c>
      <c r="G10" s="164"/>
      <c r="K10" s="446"/>
      <c r="L10" s="446"/>
      <c r="M10" s="446"/>
      <c r="N10" s="446"/>
      <c r="O10" s="446"/>
    </row>
    <row r="11" spans="1:17" ht="14.1" hidden="1" customHeight="1">
      <c r="B11" s="180"/>
      <c r="C11" s="181"/>
      <c r="D11" s="181"/>
      <c r="E11" s="181"/>
      <c r="F11" s="181"/>
      <c r="G11" s="164"/>
    </row>
    <row r="12" spans="1:17" ht="15" hidden="1" thickBot="1">
      <c r="A12" s="177" t="s">
        <v>16</v>
      </c>
      <c r="B12" s="177"/>
      <c r="C12" s="158"/>
      <c r="D12" s="158"/>
      <c r="E12" s="158"/>
      <c r="F12" s="158"/>
      <c r="G12" s="158"/>
      <c r="H12" s="158"/>
      <c r="I12" s="182"/>
      <c r="J12" s="182"/>
      <c r="K12" s="182"/>
      <c r="L12" s="182"/>
      <c r="M12" s="182"/>
      <c r="N12" s="182"/>
      <c r="O12" s="182"/>
    </row>
    <row r="13" spans="1:17" ht="14.25" hidden="1" thickBot="1">
      <c r="A13" s="433" t="s">
        <v>17</v>
      </c>
      <c r="B13" s="434"/>
      <c r="C13" s="183" t="s">
        <v>18</v>
      </c>
      <c r="D13" s="183" t="s">
        <v>19</v>
      </c>
      <c r="E13" s="183" t="s">
        <v>20</v>
      </c>
      <c r="F13" s="183" t="s">
        <v>21</v>
      </c>
      <c r="G13" s="184" t="s">
        <v>22</v>
      </c>
      <c r="H13" s="183" t="s">
        <v>23</v>
      </c>
      <c r="I13" s="183" t="s">
        <v>24</v>
      </c>
      <c r="J13" s="183" t="s">
        <v>25</v>
      </c>
      <c r="K13" s="183" t="s">
        <v>26</v>
      </c>
      <c r="L13" s="185" t="s">
        <v>27</v>
      </c>
      <c r="M13" s="183" t="s">
        <v>28</v>
      </c>
      <c r="N13" s="184" t="s">
        <v>29</v>
      </c>
      <c r="O13" s="159" t="s">
        <v>30</v>
      </c>
    </row>
    <row r="14" spans="1:17" ht="38.1" hidden="1" customHeight="1">
      <c r="A14" s="410" t="s">
        <v>31</v>
      </c>
      <c r="B14" s="411"/>
      <c r="C14" s="187"/>
      <c r="D14" s="187"/>
      <c r="E14" s="187">
        <v>86000</v>
      </c>
      <c r="F14" s="187">
        <v>86000</v>
      </c>
      <c r="G14" s="187">
        <v>86000</v>
      </c>
      <c r="H14" s="187">
        <v>86000</v>
      </c>
      <c r="I14" s="187">
        <v>86000</v>
      </c>
      <c r="J14" s="187">
        <v>86000</v>
      </c>
      <c r="K14" s="187">
        <v>86000</v>
      </c>
      <c r="L14" s="187">
        <v>86000</v>
      </c>
      <c r="M14" s="187">
        <v>86000</v>
      </c>
      <c r="N14" s="187">
        <v>86000</v>
      </c>
      <c r="O14" s="188">
        <f>SUM(C14:N14)</f>
        <v>860000</v>
      </c>
    </row>
    <row r="15" spans="1:17" ht="38.1" hidden="1" customHeight="1">
      <c r="A15" s="435" t="s">
        <v>32</v>
      </c>
      <c r="B15" s="436"/>
      <c r="C15" s="190"/>
      <c r="D15" s="190"/>
      <c r="E15" s="190">
        <v>8000</v>
      </c>
      <c r="F15" s="190">
        <v>8000</v>
      </c>
      <c r="G15" s="190">
        <v>8000</v>
      </c>
      <c r="H15" s="190">
        <v>8000</v>
      </c>
      <c r="I15" s="190">
        <v>8000</v>
      </c>
      <c r="J15" s="190">
        <v>8000</v>
      </c>
      <c r="K15" s="190">
        <v>8000</v>
      </c>
      <c r="L15" s="190">
        <v>8000</v>
      </c>
      <c r="M15" s="190">
        <v>8000</v>
      </c>
      <c r="N15" s="190">
        <v>8000</v>
      </c>
      <c r="O15" s="191">
        <f>SUM(C15:N15)</f>
        <v>80000</v>
      </c>
    </row>
    <row r="16" spans="1:17" hidden="1">
      <c r="A16" s="435" t="s">
        <v>33</v>
      </c>
      <c r="B16" s="437"/>
      <c r="C16" s="423" t="str">
        <f>IF($B$17="","",IF(AND($J$8&lt;=DATE(2024,4,30),$J$9&gt;=DATE(2024,4,1)),$P$9,""))</f>
        <v/>
      </c>
      <c r="D16" s="423" t="str">
        <f>IF($B$17="","",IF(AND($J$8&lt;=DATE(2024,5,31),$J$9&gt;=DATE(2024,5,1)),$P$9,""))</f>
        <v/>
      </c>
      <c r="E16" s="423">
        <f>IF($B$17="","",IF(AND($J$8&lt;=DATE(2024,6,30),$J$9&gt;=DATE(2024,6,1)),$P$9,""))</f>
        <v>8600</v>
      </c>
      <c r="F16" s="423">
        <f>IF($B$17="","",IF(AND($J$8&lt;=DATE(2024,7,31),$J$9&gt;=DATE(2024,7,1)),$P$9,""))</f>
        <v>8600</v>
      </c>
      <c r="G16" s="423">
        <f>IF($B$17="","",IF(AND($J$8&lt;=DATE(2024,8,31),$J$9&gt;=DATE(2024,8,1)),$P$9,""))</f>
        <v>8600</v>
      </c>
      <c r="H16" s="423">
        <f>IF($B$17="","",IF(AND($J$8&lt;=DATE(2024,9,30),$J$9&gt;=DATE(2024,9,1)),$P$9,""))</f>
        <v>8600</v>
      </c>
      <c r="I16" s="423">
        <f>IF($B$17="","",IF(AND($J$8&lt;=DATE(2024,10,31),$J$9&gt;=DATE(2024,10,1)),$P$9,""))</f>
        <v>8600</v>
      </c>
      <c r="J16" s="423">
        <f>IF($B$17="","",IF(AND($J$8&lt;=DATE(2024,11,30),$J$9&gt;=DATE(2024,11,1)),$P$9,""))</f>
        <v>8600</v>
      </c>
      <c r="K16" s="423">
        <f>IF($B$17="","",IF(AND($J$8&lt;=DATE(2024,12,31),$J$9&gt;=DATE(2024,12,1)),$P$9,""))</f>
        <v>8600</v>
      </c>
      <c r="L16" s="423">
        <f>IF($B$17="","",IF(AND($J$8&lt;=DATE(2025,1,31),$J$9&gt;=DATE(2025,1,1)),$P$9,""))</f>
        <v>8600</v>
      </c>
      <c r="M16" s="423">
        <f>IF($B$17="","",IF(AND($J$8&lt;=DATE(2025,2,28),$J$9&gt;=DATE(2025,2,1)),$P$9,""))</f>
        <v>8600</v>
      </c>
      <c r="N16" s="423">
        <f>IF($B$17="","",IF(AND($J$8&lt;=DATE(2025,3,31),$J$9&gt;=DATE(2025,3,1)),$P$9,""))</f>
        <v>8600</v>
      </c>
      <c r="O16" s="438">
        <f>B17</f>
        <v>86000</v>
      </c>
    </row>
    <row r="17" spans="1:16" ht="26.25" hidden="1" customHeight="1" thickBot="1">
      <c r="A17" s="192" t="s">
        <v>34</v>
      </c>
      <c r="B17" s="193">
        <v>86000</v>
      </c>
      <c r="C17" s="424"/>
      <c r="D17" s="424"/>
      <c r="E17" s="424"/>
      <c r="F17" s="424"/>
      <c r="G17" s="424"/>
      <c r="H17" s="424"/>
      <c r="I17" s="424"/>
      <c r="J17" s="424"/>
      <c r="K17" s="424"/>
      <c r="L17" s="424"/>
      <c r="M17" s="424"/>
      <c r="N17" s="424"/>
      <c r="O17" s="439"/>
    </row>
    <row r="18" spans="1:16" ht="40.5" hidden="1" customHeight="1" thickBot="1">
      <c r="A18" s="421" t="s">
        <v>117</v>
      </c>
      <c r="B18" s="422"/>
      <c r="C18" s="194">
        <f t="shared" ref="C18:O18" si="0">SUM(C14:C17)</f>
        <v>0</v>
      </c>
      <c r="D18" s="194">
        <f t="shared" si="0"/>
        <v>0</v>
      </c>
      <c r="E18" s="194">
        <f t="shared" si="0"/>
        <v>102600</v>
      </c>
      <c r="F18" s="194">
        <f t="shared" si="0"/>
        <v>102600</v>
      </c>
      <c r="G18" s="195">
        <f t="shared" si="0"/>
        <v>102600</v>
      </c>
      <c r="H18" s="194">
        <f t="shared" si="0"/>
        <v>102600</v>
      </c>
      <c r="I18" s="194">
        <f t="shared" si="0"/>
        <v>102600</v>
      </c>
      <c r="J18" s="194">
        <f t="shared" si="0"/>
        <v>102600</v>
      </c>
      <c r="K18" s="194">
        <f t="shared" si="0"/>
        <v>102600</v>
      </c>
      <c r="L18" s="194">
        <f t="shared" si="0"/>
        <v>102600</v>
      </c>
      <c r="M18" s="194">
        <f t="shared" si="0"/>
        <v>102600</v>
      </c>
      <c r="N18" s="195">
        <f t="shared" si="0"/>
        <v>102600</v>
      </c>
      <c r="O18" s="196">
        <f t="shared" si="0"/>
        <v>1026000</v>
      </c>
    </row>
    <row r="19" spans="1:16" ht="32.1" hidden="1" customHeight="1">
      <c r="A19" s="410" t="s">
        <v>118</v>
      </c>
      <c r="B19" s="411"/>
      <c r="C19" s="187"/>
      <c r="D19" s="187"/>
      <c r="E19" s="187">
        <v>20000</v>
      </c>
      <c r="F19" s="187">
        <v>20000</v>
      </c>
      <c r="G19" s="187">
        <v>20000</v>
      </c>
      <c r="H19" s="187">
        <v>20000</v>
      </c>
      <c r="I19" s="187">
        <v>20000</v>
      </c>
      <c r="J19" s="187">
        <v>20000</v>
      </c>
      <c r="K19" s="187">
        <v>20000</v>
      </c>
      <c r="L19" s="187">
        <v>20000</v>
      </c>
      <c r="M19" s="187">
        <v>20000</v>
      </c>
      <c r="N19" s="187">
        <v>20000</v>
      </c>
      <c r="O19" s="188">
        <f>SUM(C19:N19)</f>
        <v>200000</v>
      </c>
    </row>
    <row r="20" spans="1:16" ht="40.5" hidden="1" customHeight="1">
      <c r="A20" s="412" t="s">
        <v>119</v>
      </c>
      <c r="B20" s="413"/>
      <c r="C20" s="197">
        <f t="shared" ref="C20:N20" si="1">C18-C19</f>
        <v>0</v>
      </c>
      <c r="D20" s="197">
        <f t="shared" si="1"/>
        <v>0</v>
      </c>
      <c r="E20" s="197">
        <f t="shared" si="1"/>
        <v>82600</v>
      </c>
      <c r="F20" s="197">
        <f t="shared" si="1"/>
        <v>82600</v>
      </c>
      <c r="G20" s="198">
        <f t="shared" si="1"/>
        <v>82600</v>
      </c>
      <c r="H20" s="197">
        <f t="shared" si="1"/>
        <v>82600</v>
      </c>
      <c r="I20" s="197">
        <f t="shared" si="1"/>
        <v>82600</v>
      </c>
      <c r="J20" s="197">
        <f t="shared" si="1"/>
        <v>82600</v>
      </c>
      <c r="K20" s="197">
        <f t="shared" si="1"/>
        <v>82600</v>
      </c>
      <c r="L20" s="197">
        <f t="shared" si="1"/>
        <v>82600</v>
      </c>
      <c r="M20" s="197">
        <f t="shared" si="1"/>
        <v>82600</v>
      </c>
      <c r="N20" s="198">
        <f t="shared" si="1"/>
        <v>82600</v>
      </c>
      <c r="O20" s="199" t="s">
        <v>35</v>
      </c>
    </row>
    <row r="21" spans="1:16" ht="40.5" hidden="1" customHeight="1" thickBot="1">
      <c r="A21" s="414" t="s">
        <v>120</v>
      </c>
      <c r="B21" s="415"/>
      <c r="C21" s="200">
        <f t="shared" ref="C21:N21" si="2">IF(C20&lt;82000,C20,82000)</f>
        <v>0</v>
      </c>
      <c r="D21" s="200">
        <f t="shared" si="2"/>
        <v>0</v>
      </c>
      <c r="E21" s="200">
        <f t="shared" si="2"/>
        <v>82000</v>
      </c>
      <c r="F21" s="200">
        <f t="shared" si="2"/>
        <v>82000</v>
      </c>
      <c r="G21" s="201">
        <f t="shared" si="2"/>
        <v>82000</v>
      </c>
      <c r="H21" s="200">
        <f t="shared" si="2"/>
        <v>82000</v>
      </c>
      <c r="I21" s="200">
        <f t="shared" si="2"/>
        <v>82000</v>
      </c>
      <c r="J21" s="200">
        <f t="shared" si="2"/>
        <v>82000</v>
      </c>
      <c r="K21" s="200">
        <f t="shared" si="2"/>
        <v>82000</v>
      </c>
      <c r="L21" s="200">
        <f t="shared" si="2"/>
        <v>82000</v>
      </c>
      <c r="M21" s="200">
        <f t="shared" si="2"/>
        <v>82000</v>
      </c>
      <c r="N21" s="202">
        <f t="shared" si="2"/>
        <v>82000</v>
      </c>
      <c r="O21" s="203" t="s">
        <v>35</v>
      </c>
    </row>
    <row r="22" spans="1:16" ht="40.5" hidden="1" customHeight="1" thickTop="1" thickBot="1">
      <c r="A22" s="416" t="s">
        <v>36</v>
      </c>
      <c r="B22" s="417"/>
      <c r="C22" s="204">
        <f t="shared" ref="C22:N22" si="3">ROUNDDOWN(C21*7/8,-3)</f>
        <v>0</v>
      </c>
      <c r="D22" s="204">
        <f t="shared" si="3"/>
        <v>0</v>
      </c>
      <c r="E22" s="204">
        <f t="shared" si="3"/>
        <v>71000</v>
      </c>
      <c r="F22" s="204">
        <f t="shared" si="3"/>
        <v>71000</v>
      </c>
      <c r="G22" s="205">
        <f t="shared" si="3"/>
        <v>71000</v>
      </c>
      <c r="H22" s="204">
        <f t="shared" si="3"/>
        <v>71000</v>
      </c>
      <c r="I22" s="204">
        <f t="shared" si="3"/>
        <v>71000</v>
      </c>
      <c r="J22" s="204">
        <f t="shared" si="3"/>
        <v>71000</v>
      </c>
      <c r="K22" s="204">
        <f t="shared" si="3"/>
        <v>71000</v>
      </c>
      <c r="L22" s="204">
        <f t="shared" si="3"/>
        <v>71000</v>
      </c>
      <c r="M22" s="204">
        <f t="shared" si="3"/>
        <v>71000</v>
      </c>
      <c r="N22" s="205">
        <f t="shared" si="3"/>
        <v>71000</v>
      </c>
      <c r="O22" s="206">
        <f>SUM(C22:N22)</f>
        <v>710000</v>
      </c>
    </row>
    <row r="23" spans="1:16" ht="42.95" hidden="1" customHeight="1" thickBot="1">
      <c r="A23" s="207" t="s">
        <v>37</v>
      </c>
      <c r="B23" s="418"/>
      <c r="C23" s="419"/>
      <c r="D23" s="419"/>
      <c r="E23" s="419"/>
      <c r="F23" s="419"/>
      <c r="G23" s="419"/>
      <c r="H23" s="419"/>
      <c r="I23" s="419"/>
      <c r="J23" s="419"/>
      <c r="K23" s="419"/>
      <c r="L23" s="419"/>
      <c r="M23" s="419"/>
      <c r="N23" s="419"/>
      <c r="O23" s="420"/>
    </row>
    <row r="24" spans="1:16" ht="23.25" hidden="1" customHeight="1">
      <c r="A24" s="153" t="s">
        <v>38</v>
      </c>
      <c r="B24" s="208"/>
      <c r="O24" s="154"/>
    </row>
    <row r="25" spans="1:16" ht="20.100000000000001" hidden="1" customHeight="1">
      <c r="O25" s="209" t="s">
        <v>184</v>
      </c>
    </row>
    <row r="26" spans="1:16" ht="20.100000000000001" customHeight="1">
      <c r="O26" s="209"/>
    </row>
    <row r="27" spans="1:16" ht="20.100000000000001" customHeight="1">
      <c r="O27" s="209"/>
    </row>
    <row r="28" spans="1:16" ht="20.100000000000001" customHeight="1">
      <c r="O28" s="209"/>
    </row>
    <row r="29" spans="1:16" ht="20.100000000000001" customHeight="1">
      <c r="O29" s="209"/>
    </row>
    <row r="30" spans="1:16" customFormat="1" ht="18.75">
      <c r="A30" s="212"/>
      <c r="B30" s="212"/>
      <c r="C30" s="212"/>
      <c r="D30" s="212"/>
      <c r="E30" s="212"/>
      <c r="F30" s="212"/>
      <c r="G30" s="212"/>
      <c r="J30" s="239"/>
      <c r="K30" s="239"/>
      <c r="O30" s="582" t="s">
        <v>40</v>
      </c>
    </row>
    <row r="31" spans="1:16" customFormat="1" ht="18.75">
      <c r="A31" s="531" t="s">
        <v>41</v>
      </c>
      <c r="B31" s="531"/>
      <c r="C31" s="531"/>
      <c r="D31" s="531"/>
      <c r="E31" s="531"/>
      <c r="F31" s="531"/>
      <c r="G31" s="531"/>
      <c r="H31" s="531"/>
      <c r="I31" s="531"/>
      <c r="J31" s="531"/>
      <c r="K31" s="531"/>
      <c r="L31" s="531"/>
      <c r="M31" s="531"/>
      <c r="N31" s="531"/>
      <c r="O31" s="531"/>
    </row>
    <row r="32" spans="1:16" customFormat="1" ht="25.5" customHeight="1">
      <c r="A32" s="240"/>
      <c r="B32" s="212"/>
      <c r="C32" s="212"/>
      <c r="D32" s="212"/>
      <c r="E32" s="212"/>
      <c r="F32" s="212"/>
      <c r="G32" s="212"/>
      <c r="H32" s="239"/>
      <c r="I32" s="239"/>
      <c r="J32" s="532" t="s">
        <v>42</v>
      </c>
      <c r="K32" s="532"/>
      <c r="L32" s="533" t="str">
        <f>$C$6</f>
        <v>障害者支援施設とうきょう園</v>
      </c>
      <c r="M32" s="533"/>
      <c r="N32" s="533"/>
      <c r="O32" s="533"/>
      <c r="P32" s="241"/>
    </row>
    <row r="33" spans="1:15" customFormat="1" ht="14.25" customHeight="1">
      <c r="B33" s="212"/>
      <c r="C33" s="212"/>
      <c r="D33" s="212"/>
      <c r="E33" s="242"/>
      <c r="F33" s="242"/>
      <c r="G33" s="243"/>
      <c r="H33" s="243"/>
      <c r="I33" s="243"/>
      <c r="J33" s="243"/>
      <c r="K33" s="243"/>
    </row>
    <row r="34" spans="1:15" customFormat="1" ht="18.75" customHeight="1">
      <c r="A34" s="522" t="s">
        <v>178</v>
      </c>
      <c r="B34" s="522"/>
      <c r="C34" s="522"/>
      <c r="D34" s="522"/>
      <c r="E34" s="522"/>
      <c r="F34" s="522"/>
      <c r="G34" s="522"/>
      <c r="H34" s="522"/>
      <c r="I34" s="522"/>
      <c r="J34" s="522"/>
      <c r="K34" s="522"/>
      <c r="L34" s="522"/>
      <c r="M34" s="522"/>
      <c r="N34" s="522"/>
      <c r="O34" s="522"/>
    </row>
    <row r="35" spans="1:15" customFormat="1" ht="12" customHeight="1" thickBot="1">
      <c r="A35" s="244"/>
      <c r="B35" s="244"/>
      <c r="C35" s="244"/>
      <c r="D35" s="244"/>
      <c r="E35" s="244"/>
      <c r="F35" s="244"/>
      <c r="G35" s="244"/>
      <c r="H35" s="244"/>
      <c r="I35" s="244"/>
      <c r="J35" s="244"/>
      <c r="K35" s="244"/>
    </row>
    <row r="36" spans="1:15" customFormat="1" ht="27" customHeight="1" thickBot="1">
      <c r="A36" s="523" t="s">
        <v>43</v>
      </c>
      <c r="B36" s="524"/>
      <c r="C36" s="527" t="s">
        <v>44</v>
      </c>
      <c r="D36" s="527"/>
      <c r="E36" s="528" t="s">
        <v>179</v>
      </c>
      <c r="F36" s="528"/>
      <c r="G36" s="528"/>
      <c r="H36" s="528"/>
      <c r="I36" s="212"/>
      <c r="J36" s="153"/>
      <c r="K36" s="153"/>
      <c r="N36" s="245" t="s">
        <v>1</v>
      </c>
      <c r="O36" s="246" t="s">
        <v>2</v>
      </c>
    </row>
    <row r="37" spans="1:15" customFormat="1" ht="27" customHeight="1" thickBot="1">
      <c r="A37" s="525"/>
      <c r="B37" s="526"/>
      <c r="C37" s="529" t="s">
        <v>45</v>
      </c>
      <c r="D37" s="529"/>
      <c r="E37" s="530" t="s">
        <v>180</v>
      </c>
      <c r="F37" s="528"/>
      <c r="G37" s="528"/>
      <c r="H37" s="528"/>
      <c r="I37" s="212"/>
      <c r="J37" s="153"/>
      <c r="K37" s="153"/>
      <c r="N37" s="247">
        <f>N4</f>
        <v>1</v>
      </c>
      <c r="O37" s="248">
        <f>O4</f>
        <v>0</v>
      </c>
    </row>
    <row r="38" spans="1:15" customFormat="1" ht="14.25" customHeight="1">
      <c r="A38" s="249"/>
      <c r="B38" s="249"/>
      <c r="C38" s="212"/>
      <c r="D38" s="212"/>
      <c r="E38" s="212"/>
      <c r="F38" s="212"/>
      <c r="G38" s="212"/>
      <c r="H38" s="212"/>
      <c r="I38" s="212"/>
      <c r="J38" s="250"/>
      <c r="K38" s="251"/>
    </row>
    <row r="39" spans="1:15" customFormat="1" ht="19.5" thickBot="1">
      <c r="A39" s="252" t="s">
        <v>46</v>
      </c>
      <c r="B39" s="212"/>
      <c r="C39" s="212"/>
      <c r="D39" s="212"/>
      <c r="E39" s="253"/>
      <c r="F39" s="253"/>
      <c r="G39" s="253"/>
      <c r="H39" s="254"/>
      <c r="I39" s="254"/>
      <c r="J39" s="254"/>
      <c r="K39" s="254"/>
      <c r="L39" s="254"/>
      <c r="M39" s="254"/>
      <c r="O39" s="255" t="str">
        <f>J6</f>
        <v>東京都中野区東中野○-◇-△ いろはレジデンス102号室</v>
      </c>
    </row>
    <row r="40" spans="1:15" customFormat="1" ht="36.75" thickBot="1">
      <c r="A40" s="256" t="s">
        <v>47</v>
      </c>
      <c r="B40" s="509" t="s">
        <v>17</v>
      </c>
      <c r="C40" s="510"/>
      <c r="D40" s="511" t="s">
        <v>48</v>
      </c>
      <c r="E40" s="512"/>
      <c r="F40" s="257" t="s">
        <v>49</v>
      </c>
      <c r="G40" s="258" t="s">
        <v>50</v>
      </c>
      <c r="H40" s="509" t="s">
        <v>51</v>
      </c>
      <c r="I40" s="513"/>
      <c r="J40" s="513"/>
      <c r="K40" s="513"/>
      <c r="L40" s="513"/>
      <c r="M40" s="513"/>
      <c r="N40" s="513"/>
      <c r="O40" s="514"/>
    </row>
    <row r="41" spans="1:15" customFormat="1" ht="33.75" customHeight="1" thickTop="1" thickBot="1">
      <c r="A41" s="259">
        <v>45797</v>
      </c>
      <c r="B41" s="515" t="s">
        <v>52</v>
      </c>
      <c r="C41" s="516"/>
      <c r="D41" s="517">
        <f>B17</f>
        <v>86000</v>
      </c>
      <c r="E41" s="518"/>
      <c r="F41" s="260">
        <f>G41-D41</f>
        <v>190000</v>
      </c>
      <c r="G41" s="261">
        <v>276000</v>
      </c>
      <c r="H41" s="519" t="s">
        <v>181</v>
      </c>
      <c r="I41" s="520"/>
      <c r="J41" s="520"/>
      <c r="K41" s="520"/>
      <c r="L41" s="520"/>
      <c r="M41" s="520"/>
      <c r="N41" s="520"/>
      <c r="O41" s="521"/>
    </row>
    <row r="42" spans="1:15" customFormat="1" ht="9.75" customHeight="1">
      <c r="A42" s="262"/>
      <c r="B42" s="263"/>
      <c r="C42" s="263"/>
      <c r="D42" s="264"/>
      <c r="E42" s="264"/>
      <c r="F42" s="485"/>
      <c r="G42" s="485"/>
      <c r="H42" s="486"/>
      <c r="I42" s="486"/>
      <c r="J42" s="486"/>
      <c r="K42" s="486"/>
    </row>
    <row r="43" spans="1:15" customFormat="1" ht="19.5" thickBot="1">
      <c r="A43" s="252" t="s">
        <v>53</v>
      </c>
      <c r="B43" s="212"/>
      <c r="C43" s="212"/>
      <c r="D43" s="212"/>
      <c r="E43" s="212"/>
      <c r="F43" s="212"/>
      <c r="G43" s="212"/>
      <c r="H43" s="212"/>
      <c r="I43" s="212"/>
      <c r="J43" s="212"/>
      <c r="K43" s="212"/>
    </row>
    <row r="44" spans="1:15" customFormat="1" ht="18.75" customHeight="1">
      <c r="A44" s="487" t="s">
        <v>47</v>
      </c>
      <c r="B44" s="489" t="s">
        <v>54</v>
      </c>
      <c r="C44" s="491" t="s">
        <v>55</v>
      </c>
      <c r="D44" s="492"/>
      <c r="E44" s="493" t="s">
        <v>56</v>
      </c>
      <c r="F44" s="495" t="s">
        <v>49</v>
      </c>
      <c r="G44" s="489" t="s">
        <v>50</v>
      </c>
      <c r="H44" s="497" t="s">
        <v>51</v>
      </c>
      <c r="I44" s="498"/>
      <c r="J44" s="498"/>
      <c r="K44" s="498"/>
      <c r="L44" s="498"/>
      <c r="M44" s="498"/>
      <c r="N44" s="498"/>
      <c r="O44" s="499"/>
    </row>
    <row r="45" spans="1:15" customFormat="1" ht="24.75" thickBot="1">
      <c r="A45" s="488"/>
      <c r="B45" s="490"/>
      <c r="C45" s="265" t="s">
        <v>57</v>
      </c>
      <c r="D45" s="265" t="s">
        <v>58</v>
      </c>
      <c r="E45" s="494"/>
      <c r="F45" s="496"/>
      <c r="G45" s="490"/>
      <c r="H45" s="500"/>
      <c r="I45" s="501"/>
      <c r="J45" s="501"/>
      <c r="K45" s="501"/>
      <c r="L45" s="501"/>
      <c r="M45" s="501"/>
      <c r="N45" s="501"/>
      <c r="O45" s="502"/>
    </row>
    <row r="46" spans="1:15" customFormat="1" ht="27" customHeight="1" thickTop="1">
      <c r="A46" s="266"/>
      <c r="B46" s="267">
        <v>4</v>
      </c>
      <c r="C46" s="268">
        <f>C14</f>
        <v>0</v>
      </c>
      <c r="D46" s="268">
        <f>C15</f>
        <v>0</v>
      </c>
      <c r="E46" s="269">
        <f>SUM(C46:D46)</f>
        <v>0</v>
      </c>
      <c r="F46" s="270">
        <f>G46-E46</f>
        <v>0</v>
      </c>
      <c r="G46" s="271"/>
      <c r="H46" s="503"/>
      <c r="I46" s="504"/>
      <c r="J46" s="504"/>
      <c r="K46" s="504"/>
      <c r="L46" s="504"/>
      <c r="M46" s="504"/>
      <c r="N46" s="504"/>
      <c r="O46" s="505"/>
    </row>
    <row r="47" spans="1:15" customFormat="1" ht="27" customHeight="1">
      <c r="A47" s="272"/>
      <c r="B47" s="267">
        <v>5</v>
      </c>
      <c r="C47" s="268">
        <f>D14</f>
        <v>0</v>
      </c>
      <c r="D47" s="268">
        <f>D15</f>
        <v>0</v>
      </c>
      <c r="E47" s="269">
        <f t="shared" ref="E47:E57" si="4">SUM(C47:D47)</f>
        <v>0</v>
      </c>
      <c r="F47" s="270">
        <f t="shared" ref="F47:F57" si="5">G47-E47</f>
        <v>0</v>
      </c>
      <c r="G47" s="271"/>
      <c r="H47" s="479"/>
      <c r="I47" s="480"/>
      <c r="J47" s="480"/>
      <c r="K47" s="480"/>
      <c r="L47" s="480"/>
      <c r="M47" s="480"/>
      <c r="N47" s="480"/>
      <c r="O47" s="481"/>
    </row>
    <row r="48" spans="1:15" customFormat="1" ht="27" customHeight="1">
      <c r="A48" s="273">
        <v>45797</v>
      </c>
      <c r="B48" s="267">
        <v>6</v>
      </c>
      <c r="C48" s="268">
        <f>E14</f>
        <v>86000</v>
      </c>
      <c r="D48" s="268">
        <f>E15</f>
        <v>8000</v>
      </c>
      <c r="E48" s="269">
        <f t="shared" si="4"/>
        <v>94000</v>
      </c>
      <c r="F48" s="270">
        <f t="shared" si="5"/>
        <v>182000</v>
      </c>
      <c r="G48" s="274">
        <v>276000</v>
      </c>
      <c r="H48" s="506" t="s">
        <v>181</v>
      </c>
      <c r="I48" s="507"/>
      <c r="J48" s="507"/>
      <c r="K48" s="507"/>
      <c r="L48" s="507"/>
      <c r="M48" s="507"/>
      <c r="N48" s="507"/>
      <c r="O48" s="508"/>
    </row>
    <row r="49" spans="1:15" customFormat="1" ht="27" customHeight="1">
      <c r="A49" s="273">
        <v>45828</v>
      </c>
      <c r="B49" s="267">
        <v>7</v>
      </c>
      <c r="C49" s="268">
        <f>F14</f>
        <v>86000</v>
      </c>
      <c r="D49" s="268">
        <f>F15</f>
        <v>8000</v>
      </c>
      <c r="E49" s="269">
        <f t="shared" si="4"/>
        <v>94000</v>
      </c>
      <c r="F49" s="270">
        <f t="shared" si="5"/>
        <v>330</v>
      </c>
      <c r="G49" s="274">
        <v>94330</v>
      </c>
      <c r="H49" s="506" t="s">
        <v>182</v>
      </c>
      <c r="I49" s="507"/>
      <c r="J49" s="507"/>
      <c r="K49" s="507"/>
      <c r="L49" s="507"/>
      <c r="M49" s="507"/>
      <c r="N49" s="507"/>
      <c r="O49" s="508"/>
    </row>
    <row r="50" spans="1:15" customFormat="1" ht="27" customHeight="1">
      <c r="A50" s="272"/>
      <c r="B50" s="267">
        <v>8</v>
      </c>
      <c r="C50" s="268">
        <f>G14</f>
        <v>86000</v>
      </c>
      <c r="D50" s="268">
        <f>G15</f>
        <v>8000</v>
      </c>
      <c r="E50" s="269">
        <f t="shared" si="4"/>
        <v>94000</v>
      </c>
      <c r="F50" s="270">
        <f t="shared" si="5"/>
        <v>-94000</v>
      </c>
      <c r="G50" s="271"/>
      <c r="H50" s="479"/>
      <c r="I50" s="480"/>
      <c r="J50" s="480"/>
      <c r="K50" s="480"/>
      <c r="L50" s="480"/>
      <c r="M50" s="480"/>
      <c r="N50" s="480"/>
      <c r="O50" s="481"/>
    </row>
    <row r="51" spans="1:15" customFormat="1" ht="27" customHeight="1">
      <c r="A51" s="272"/>
      <c r="B51" s="267">
        <v>9</v>
      </c>
      <c r="C51" s="275">
        <f>H14</f>
        <v>86000</v>
      </c>
      <c r="D51" s="275">
        <f>H15</f>
        <v>8000</v>
      </c>
      <c r="E51" s="269">
        <f t="shared" si="4"/>
        <v>94000</v>
      </c>
      <c r="F51" s="270">
        <f t="shared" si="5"/>
        <v>-94000</v>
      </c>
      <c r="G51" s="271"/>
      <c r="H51" s="479"/>
      <c r="I51" s="480"/>
      <c r="J51" s="480"/>
      <c r="K51" s="480"/>
      <c r="L51" s="480"/>
      <c r="M51" s="480"/>
      <c r="N51" s="480"/>
      <c r="O51" s="481"/>
    </row>
    <row r="52" spans="1:15" customFormat="1" ht="27" customHeight="1">
      <c r="A52" s="272"/>
      <c r="B52" s="267">
        <v>10</v>
      </c>
      <c r="C52" s="275">
        <f>I14</f>
        <v>86000</v>
      </c>
      <c r="D52" s="275">
        <f>I15</f>
        <v>8000</v>
      </c>
      <c r="E52" s="269">
        <f t="shared" si="4"/>
        <v>94000</v>
      </c>
      <c r="F52" s="270">
        <f t="shared" si="5"/>
        <v>-94000</v>
      </c>
      <c r="G52" s="271"/>
      <c r="H52" s="479"/>
      <c r="I52" s="480"/>
      <c r="J52" s="480"/>
      <c r="K52" s="480"/>
      <c r="L52" s="480"/>
      <c r="M52" s="480"/>
      <c r="N52" s="480"/>
      <c r="O52" s="481"/>
    </row>
    <row r="53" spans="1:15" customFormat="1" ht="27" customHeight="1">
      <c r="A53" s="272"/>
      <c r="B53" s="267">
        <v>11</v>
      </c>
      <c r="C53" s="275">
        <f>J14</f>
        <v>86000</v>
      </c>
      <c r="D53" s="275">
        <f>J15</f>
        <v>8000</v>
      </c>
      <c r="E53" s="269">
        <f t="shared" si="4"/>
        <v>94000</v>
      </c>
      <c r="F53" s="270">
        <f t="shared" si="5"/>
        <v>-94000</v>
      </c>
      <c r="G53" s="271"/>
      <c r="H53" s="479"/>
      <c r="I53" s="480"/>
      <c r="J53" s="480"/>
      <c r="K53" s="480"/>
      <c r="L53" s="480"/>
      <c r="M53" s="480"/>
      <c r="N53" s="480"/>
      <c r="O53" s="481"/>
    </row>
    <row r="54" spans="1:15" customFormat="1" ht="27" customHeight="1">
      <c r="A54" s="272"/>
      <c r="B54" s="267">
        <v>12</v>
      </c>
      <c r="C54" s="275">
        <f>K14</f>
        <v>86000</v>
      </c>
      <c r="D54" s="275">
        <f>K15</f>
        <v>8000</v>
      </c>
      <c r="E54" s="269">
        <f t="shared" si="4"/>
        <v>94000</v>
      </c>
      <c r="F54" s="270">
        <f t="shared" si="5"/>
        <v>-94000</v>
      </c>
      <c r="G54" s="271"/>
      <c r="H54" s="479"/>
      <c r="I54" s="480"/>
      <c r="J54" s="480"/>
      <c r="K54" s="480"/>
      <c r="L54" s="480"/>
      <c r="M54" s="480"/>
      <c r="N54" s="480"/>
      <c r="O54" s="481"/>
    </row>
    <row r="55" spans="1:15" customFormat="1" ht="27" customHeight="1">
      <c r="A55" s="272"/>
      <c r="B55" s="267">
        <v>1</v>
      </c>
      <c r="C55" s="275">
        <f>L14</f>
        <v>86000</v>
      </c>
      <c r="D55" s="275">
        <f>L15</f>
        <v>8000</v>
      </c>
      <c r="E55" s="269">
        <f t="shared" si="4"/>
        <v>94000</v>
      </c>
      <c r="F55" s="270">
        <f t="shared" si="5"/>
        <v>-94000</v>
      </c>
      <c r="G55" s="271"/>
      <c r="H55" s="479"/>
      <c r="I55" s="480"/>
      <c r="J55" s="480"/>
      <c r="K55" s="480"/>
      <c r="L55" s="480"/>
      <c r="M55" s="480"/>
      <c r="N55" s="480"/>
      <c r="O55" s="481"/>
    </row>
    <row r="56" spans="1:15" customFormat="1" ht="27" customHeight="1">
      <c r="A56" s="272"/>
      <c r="B56" s="267">
        <v>2</v>
      </c>
      <c r="C56" s="275">
        <f>M14</f>
        <v>86000</v>
      </c>
      <c r="D56" s="275">
        <f>M15</f>
        <v>8000</v>
      </c>
      <c r="E56" s="269">
        <f t="shared" si="4"/>
        <v>94000</v>
      </c>
      <c r="F56" s="270">
        <f t="shared" si="5"/>
        <v>-94000</v>
      </c>
      <c r="G56" s="271"/>
      <c r="H56" s="479"/>
      <c r="I56" s="480"/>
      <c r="J56" s="480"/>
      <c r="K56" s="480"/>
      <c r="L56" s="480"/>
      <c r="M56" s="480"/>
      <c r="N56" s="480"/>
      <c r="O56" s="481"/>
    </row>
    <row r="57" spans="1:15" customFormat="1" ht="27" customHeight="1" thickBot="1">
      <c r="A57" s="276"/>
      <c r="B57" s="277">
        <v>3</v>
      </c>
      <c r="C57" s="278">
        <f>N14</f>
        <v>86000</v>
      </c>
      <c r="D57" s="278">
        <f>N15</f>
        <v>8000</v>
      </c>
      <c r="E57" s="279">
        <f t="shared" si="4"/>
        <v>94000</v>
      </c>
      <c r="F57" s="280">
        <f t="shared" si="5"/>
        <v>-94000</v>
      </c>
      <c r="G57" s="281"/>
      <c r="H57" s="482"/>
      <c r="I57" s="483"/>
      <c r="J57" s="483"/>
      <c r="K57" s="483"/>
      <c r="L57" s="483"/>
      <c r="M57" s="483"/>
      <c r="N57" s="483"/>
      <c r="O57" s="484"/>
    </row>
    <row r="58" spans="1:15" customFormat="1" ht="20.25" customHeight="1">
      <c r="A58" s="282" t="s">
        <v>59</v>
      </c>
      <c r="C58" s="212"/>
      <c r="D58" s="212"/>
      <c r="E58" s="212"/>
      <c r="F58" s="212"/>
      <c r="G58" s="212"/>
      <c r="H58" s="212"/>
      <c r="I58" s="212"/>
      <c r="J58" s="212"/>
      <c r="K58" s="212"/>
    </row>
    <row r="59" spans="1:15" customFormat="1" ht="30.75" customHeight="1">
      <c r="A59" s="477" t="s">
        <v>60</v>
      </c>
      <c r="B59" s="477"/>
      <c r="C59" s="478" t="s">
        <v>61</v>
      </c>
      <c r="D59" s="478"/>
      <c r="E59" s="478"/>
      <c r="F59" s="478"/>
      <c r="G59" s="478"/>
      <c r="H59" s="478"/>
      <c r="I59" s="478"/>
      <c r="J59" s="478"/>
      <c r="K59" s="478"/>
      <c r="L59" s="283"/>
    </row>
    <row r="60" spans="1:15" customFormat="1" ht="30" customHeight="1">
      <c r="A60" s="284"/>
      <c r="B60" s="222" t="s">
        <v>62</v>
      </c>
      <c r="C60" s="478" t="s">
        <v>63</v>
      </c>
      <c r="D60" s="478"/>
      <c r="E60" s="478"/>
      <c r="F60" s="478"/>
      <c r="G60" s="478"/>
      <c r="H60" s="478"/>
      <c r="I60" s="478"/>
      <c r="J60" s="478"/>
      <c r="K60" s="478"/>
      <c r="L60" s="285"/>
      <c r="N60" s="175"/>
      <c r="O60" s="286" t="s">
        <v>39</v>
      </c>
    </row>
    <row r="61" spans="1:15" ht="20.25" customHeight="1"/>
    <row r="62" spans="1:15" customFormat="1" ht="18.75">
      <c r="B62" s="222"/>
    </row>
    <row r="63" spans="1:15" customFormat="1" ht="18.75">
      <c r="A63" s="212"/>
      <c r="K63" s="153"/>
    </row>
    <row r="65" s="153" customFormat="1"/>
    <row r="66" s="153" customFormat="1"/>
    <row r="67" s="153" customFormat="1"/>
    <row r="68" s="153" customFormat="1"/>
    <row r="69" s="153" customFormat="1"/>
    <row r="70" s="153" customFormat="1"/>
  </sheetData>
  <mergeCells count="79">
    <mergeCell ref="A2:E2"/>
    <mergeCell ref="K2:O2"/>
    <mergeCell ref="A4:H4"/>
    <mergeCell ref="I4:L4"/>
    <mergeCell ref="C6:F6"/>
    <mergeCell ref="H6:I6"/>
    <mergeCell ref="J6:O6"/>
    <mergeCell ref="C7:D7"/>
    <mergeCell ref="H7:I7"/>
    <mergeCell ref="J7:L7"/>
    <mergeCell ref="M7:O7"/>
    <mergeCell ref="C8:D8"/>
    <mergeCell ref="H8:H9"/>
    <mergeCell ref="J8:L8"/>
    <mergeCell ref="M8:O9"/>
    <mergeCell ref="J9:L9"/>
    <mergeCell ref="D10:E10"/>
    <mergeCell ref="K10:O10"/>
    <mergeCell ref="A13:B13"/>
    <mergeCell ref="A14:B14"/>
    <mergeCell ref="A15:B15"/>
    <mergeCell ref="A20:B20"/>
    <mergeCell ref="G16:G17"/>
    <mergeCell ref="H16:H17"/>
    <mergeCell ref="I16:I17"/>
    <mergeCell ref="J16:J17"/>
    <mergeCell ref="A16:B16"/>
    <mergeCell ref="C16:C17"/>
    <mergeCell ref="D16:D17"/>
    <mergeCell ref="E16:E17"/>
    <mergeCell ref="F16:F17"/>
    <mergeCell ref="M16:M17"/>
    <mergeCell ref="N16:N17"/>
    <mergeCell ref="O16:O17"/>
    <mergeCell ref="A18:B18"/>
    <mergeCell ref="A19:B19"/>
    <mergeCell ref="K16:K17"/>
    <mergeCell ref="L16:L17"/>
    <mergeCell ref="A21:B21"/>
    <mergeCell ref="A22:B22"/>
    <mergeCell ref="B23:O23"/>
    <mergeCell ref="A31:O31"/>
    <mergeCell ref="J32:K32"/>
    <mergeCell ref="L32:O32"/>
    <mergeCell ref="A34:O34"/>
    <mergeCell ref="A36:B37"/>
    <mergeCell ref="C36:D36"/>
    <mergeCell ref="E36:H36"/>
    <mergeCell ref="C37:D37"/>
    <mergeCell ref="E37:H37"/>
    <mergeCell ref="B40:C40"/>
    <mergeCell ref="D40:E40"/>
    <mergeCell ref="H40:O40"/>
    <mergeCell ref="B41:C41"/>
    <mergeCell ref="D41:E41"/>
    <mergeCell ref="H41:O41"/>
    <mergeCell ref="H51:O51"/>
    <mergeCell ref="F42:K42"/>
    <mergeCell ref="A44:A45"/>
    <mergeCell ref="B44:B45"/>
    <mergeCell ref="C44:D44"/>
    <mergeCell ref="E44:E45"/>
    <mergeCell ref="F44:F45"/>
    <mergeCell ref="G44:G45"/>
    <mergeCell ref="H44:O45"/>
    <mergeCell ref="H46:O46"/>
    <mergeCell ref="H47:O47"/>
    <mergeCell ref="H48:O48"/>
    <mergeCell ref="H49:O49"/>
    <mergeCell ref="H50:O50"/>
    <mergeCell ref="A59:B59"/>
    <mergeCell ref="C59:K59"/>
    <mergeCell ref="C60:K60"/>
    <mergeCell ref="H52:O52"/>
    <mergeCell ref="H53:O53"/>
    <mergeCell ref="H54:O54"/>
    <mergeCell ref="H55:O55"/>
    <mergeCell ref="H56:O56"/>
    <mergeCell ref="H57:O57"/>
  </mergeCells>
  <phoneticPr fontId="2"/>
  <dataValidations disablePrompts="1" count="10">
    <dataValidation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L8" xr:uid="{F1033E80-8DBB-4B30-88EF-118BA02CE1FA}"/>
    <dataValidation errorStyle="warning" allowBlank="1" showErrorMessage="1" errorTitle="年月日誤り" error="令和3年度内の日付を入力してください。" promptTitle="西暦で入力してください。" prompt="例：○○○○/○/○_x000a_年月日の区切りには / （スラッシュ）を使用してください。" sqref="J9:L9" xr:uid="{2111C800-8F8B-4C15-AA76-A01C9DFED20F}"/>
    <dataValidation allowBlank="1" showErrorMessage="1" sqref="N4" xr:uid="{71699374-178A-475F-9F37-651651B17706}"/>
    <dataValidation type="custom" showInputMessage="1" showErrorMessage="1" errorTitle="このセルは入力できません" error="このセルは自動計算されるため、入力できません。" sqref="F46:F57" xr:uid="{ED4924B5-AF2E-4195-A76A-57E4024EC411}">
      <formula1>G46-E46</formula1>
    </dataValidation>
    <dataValidation allowBlank="1" showInputMessage="1" showErrorMessage="1" prompt="建物名 部屋番号まで入力してください。" sqref="J6:O6" xr:uid="{54C0E419-147B-4467-961D-072D3A86E18B}"/>
    <dataValidation allowBlank="1" showInputMessage="1" showErrorMessage="1" prompt="1から20の数字を入力してください。" sqref="N37" xr:uid="{1294797A-FD18-4A2F-B389-F647C6BF1D33}"/>
    <dataValidation type="list" allowBlank="1" showInputMessage="1" showErrorMessage="1" sqref="I4" xr:uid="{B763FEDD-F07E-4551-9436-BA38CC0BEBA4}">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0:E10" xr:uid="{BD64528B-B9A9-4225-93A0-2F206CF428A4}"/>
    <dataValidation type="custom" allowBlank="1" showInputMessage="1" showErrorMessage="1" sqref="F41" xr:uid="{F91B274F-E33D-4EE1-A913-4077C5C72FFB}">
      <formula1>G41-D41</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2" xr:uid="{A96450A5-1F9C-4216-9045-EA86D55F4D83}">
      <formula1>44621</formula1>
      <formula2>45016</formula2>
    </dataValidation>
  </dataValidations>
  <pageMargins left="0.62992125984251968" right="0.62992125984251968" top="0.59055118110236227" bottom="0.31496062992125984" header="0.31496062992125984" footer="0.19685039370078741"/>
  <pageSetup paperSize="9" scale="46" fitToHeight="0" orientation="portrait" r:id="rId1"/>
  <headerFooter>
    <oddFooter>&amp;C&amp;"HG丸ｺﾞｼｯｸM-PRO,標準"&amp;23 １２</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73F8D-F526-4B8B-8BD4-41B85067CA7D}">
  <sheetPr>
    <tabColor rgb="FF0000FF"/>
    <pageSetUpPr fitToPage="1"/>
  </sheetPr>
  <dimension ref="A1:Q57"/>
  <sheetViews>
    <sheetView showGridLines="0" showRuler="0" view="pageBreakPreview" zoomScaleNormal="73" zoomScaleSheetLayoutView="100" zoomScalePageLayoutView="70" workbookViewId="0"/>
  </sheetViews>
  <sheetFormatPr defaultColWidth="9" defaultRowHeight="13.5"/>
  <cols>
    <col min="1" max="1" width="9.5" style="153" customWidth="1"/>
    <col min="2" max="2" width="13.625" style="153" customWidth="1"/>
    <col min="3" max="15" width="11.625" style="153" customWidth="1"/>
    <col min="16" max="16" width="9" style="153" hidden="1" customWidth="1"/>
    <col min="17" max="17" width="0" style="153" hidden="1" customWidth="1"/>
    <col min="18" max="18" width="2" style="153" customWidth="1"/>
    <col min="19" max="16384" width="9" style="153"/>
  </cols>
  <sheetData>
    <row r="1" spans="1:17" ht="38.25" customHeight="1"/>
    <row r="2" spans="1:17">
      <c r="O2" s="154" t="s">
        <v>124</v>
      </c>
    </row>
    <row r="3" spans="1:17" ht="20.25" customHeight="1" thickBot="1">
      <c r="A3" s="442" t="s">
        <v>0</v>
      </c>
      <c r="B3" s="442"/>
      <c r="C3" s="442"/>
      <c r="D3" s="442"/>
      <c r="E3" s="442"/>
      <c r="K3" s="559"/>
      <c r="L3" s="559"/>
      <c r="M3" s="559"/>
      <c r="N3" s="559"/>
      <c r="O3" s="559"/>
      <c r="P3" s="155"/>
      <c r="Q3" s="155"/>
    </row>
    <row r="4" spans="1:17" ht="19.5" customHeight="1" thickBot="1">
      <c r="A4" s="156"/>
      <c r="B4" s="156"/>
      <c r="C4" s="157"/>
      <c r="M4" s="158"/>
      <c r="N4" s="159" t="s">
        <v>1</v>
      </c>
      <c r="O4" s="160" t="s">
        <v>2</v>
      </c>
    </row>
    <row r="5" spans="1:17" ht="39.6" customHeight="1" thickBot="1">
      <c r="A5" s="471" t="s">
        <v>3</v>
      </c>
      <c r="B5" s="471"/>
      <c r="C5" s="471"/>
      <c r="D5" s="471"/>
      <c r="E5" s="471"/>
      <c r="F5" s="471"/>
      <c r="G5" s="471"/>
      <c r="H5" s="471"/>
      <c r="I5" s="472" t="s">
        <v>102</v>
      </c>
      <c r="J5" s="472"/>
      <c r="K5" s="472"/>
      <c r="L5" s="472"/>
      <c r="M5" s="161"/>
      <c r="N5" s="162">
        <v>1</v>
      </c>
      <c r="O5" s="163"/>
    </row>
    <row r="6" spans="1:17" ht="13.5" customHeight="1" thickBot="1">
      <c r="A6" s="164"/>
      <c r="B6" s="164"/>
      <c r="C6" s="164"/>
      <c r="D6" s="164"/>
      <c r="E6" s="164"/>
      <c r="F6" s="164"/>
      <c r="G6" s="164"/>
      <c r="H6" s="164"/>
      <c r="I6" s="165"/>
      <c r="J6" s="165"/>
      <c r="K6" s="165"/>
      <c r="L6" s="165"/>
      <c r="M6" s="161"/>
      <c r="N6" s="166"/>
    </row>
    <row r="7" spans="1:17" ht="35.1" customHeight="1" thickBot="1">
      <c r="A7" s="167"/>
      <c r="B7" s="214" t="s">
        <v>4</v>
      </c>
      <c r="C7" s="560" t="s">
        <v>125</v>
      </c>
      <c r="D7" s="561"/>
      <c r="E7" s="561"/>
      <c r="F7" s="562"/>
      <c r="G7" s="164"/>
      <c r="H7" s="450" t="s">
        <v>114</v>
      </c>
      <c r="I7" s="451"/>
      <c r="J7" s="563" t="s">
        <v>126</v>
      </c>
      <c r="K7" s="564"/>
      <c r="L7" s="564"/>
      <c r="M7" s="564"/>
      <c r="N7" s="564"/>
      <c r="O7" s="565"/>
    </row>
    <row r="8" spans="1:17" ht="35.1" customHeight="1" thickBot="1">
      <c r="B8" s="169"/>
      <c r="C8" s="455" t="s">
        <v>5</v>
      </c>
      <c r="D8" s="456"/>
      <c r="E8" s="215">
        <v>7.1</v>
      </c>
      <c r="F8" s="171" t="s">
        <v>6</v>
      </c>
      <c r="G8" s="164"/>
      <c r="H8" s="457" t="s">
        <v>7</v>
      </c>
      <c r="I8" s="458"/>
      <c r="J8" s="459" t="s">
        <v>127</v>
      </c>
      <c r="K8" s="554"/>
      <c r="L8" s="555"/>
      <c r="M8" s="556" t="s">
        <v>8</v>
      </c>
      <c r="N8" s="557"/>
      <c r="O8" s="558"/>
    </row>
    <row r="9" spans="1:17" ht="35.1" customHeight="1">
      <c r="C9" s="465"/>
      <c r="D9" s="465"/>
      <c r="E9" s="172"/>
      <c r="F9" s="173"/>
      <c r="G9" s="164"/>
      <c r="H9" s="466" t="s">
        <v>9</v>
      </c>
      <c r="I9" s="174" t="s">
        <v>10</v>
      </c>
      <c r="J9" s="537">
        <v>45748</v>
      </c>
      <c r="K9" s="538"/>
      <c r="L9" s="539"/>
      <c r="M9" s="540"/>
      <c r="N9" s="541"/>
      <c r="O9" s="542"/>
      <c r="P9" s="175">
        <v>12</v>
      </c>
    </row>
    <row r="10" spans="1:17" ht="35.1" customHeight="1">
      <c r="G10" s="164"/>
      <c r="H10" s="536"/>
      <c r="I10" s="216" t="s">
        <v>12</v>
      </c>
      <c r="J10" s="537">
        <v>46112</v>
      </c>
      <c r="K10" s="538"/>
      <c r="L10" s="539"/>
      <c r="M10" s="543"/>
      <c r="N10" s="544"/>
      <c r="O10" s="545"/>
      <c r="P10" s="175">
        <v>5833</v>
      </c>
    </row>
    <row r="11" spans="1:17" ht="35.1" customHeight="1" thickBot="1">
      <c r="A11" s="177" t="s">
        <v>13</v>
      </c>
      <c r="B11" s="177"/>
      <c r="C11" s="178" t="s">
        <v>14</v>
      </c>
      <c r="D11" s="444">
        <v>656000</v>
      </c>
      <c r="E11" s="445"/>
      <c r="F11" s="179" t="s">
        <v>15</v>
      </c>
      <c r="G11" s="164"/>
      <c r="H11" s="549" t="s">
        <v>64</v>
      </c>
      <c r="I11" s="550"/>
      <c r="J11" s="551">
        <v>45792</v>
      </c>
      <c r="K11" s="552"/>
      <c r="L11" s="553"/>
      <c r="M11" s="546"/>
      <c r="N11" s="547"/>
      <c r="O11" s="548"/>
      <c r="Q11" s="217">
        <v>0.5</v>
      </c>
    </row>
    <row r="12" spans="1:17" ht="14.45" customHeight="1">
      <c r="B12" s="180"/>
      <c r="C12" s="181"/>
      <c r="D12" s="181"/>
      <c r="E12" s="181"/>
      <c r="F12" s="181"/>
      <c r="G12" s="164"/>
      <c r="Q12" s="217">
        <v>0.875</v>
      </c>
    </row>
    <row r="13" spans="1:17" ht="15" thickBot="1">
      <c r="A13" s="177" t="s">
        <v>16</v>
      </c>
      <c r="B13" s="177"/>
      <c r="C13" s="158"/>
      <c r="D13" s="158"/>
      <c r="E13" s="158"/>
      <c r="F13" s="158"/>
      <c r="G13" s="158"/>
      <c r="H13" s="158"/>
      <c r="I13" s="182"/>
      <c r="J13" s="182"/>
      <c r="K13" s="182"/>
      <c r="L13" s="182"/>
      <c r="M13" s="182"/>
      <c r="N13" s="182"/>
      <c r="O13" s="182"/>
    </row>
    <row r="14" spans="1:17" ht="14.25" thickBot="1">
      <c r="A14" s="433" t="s">
        <v>17</v>
      </c>
      <c r="B14" s="434"/>
      <c r="C14" s="183" t="s">
        <v>18</v>
      </c>
      <c r="D14" s="183" t="s">
        <v>19</v>
      </c>
      <c r="E14" s="183" t="s">
        <v>20</v>
      </c>
      <c r="F14" s="183" t="s">
        <v>21</v>
      </c>
      <c r="G14" s="184" t="s">
        <v>22</v>
      </c>
      <c r="H14" s="183" t="s">
        <v>23</v>
      </c>
      <c r="I14" s="183" t="s">
        <v>24</v>
      </c>
      <c r="J14" s="183" t="s">
        <v>25</v>
      </c>
      <c r="K14" s="183" t="s">
        <v>26</v>
      </c>
      <c r="L14" s="185" t="s">
        <v>27</v>
      </c>
      <c r="M14" s="183" t="s">
        <v>28</v>
      </c>
      <c r="N14" s="184" t="s">
        <v>29</v>
      </c>
      <c r="O14" s="159" t="s">
        <v>30</v>
      </c>
    </row>
    <row r="15" spans="1:17" ht="35.1" customHeight="1">
      <c r="A15" s="410" t="s">
        <v>31</v>
      </c>
      <c r="B15" s="411"/>
      <c r="C15" s="187">
        <v>70000</v>
      </c>
      <c r="D15" s="187">
        <v>70000</v>
      </c>
      <c r="E15" s="187">
        <v>70000</v>
      </c>
      <c r="F15" s="187">
        <v>70000</v>
      </c>
      <c r="G15" s="187">
        <v>70000</v>
      </c>
      <c r="H15" s="187">
        <v>70000</v>
      </c>
      <c r="I15" s="187">
        <v>70000</v>
      </c>
      <c r="J15" s="187">
        <v>70000</v>
      </c>
      <c r="K15" s="187">
        <v>70000</v>
      </c>
      <c r="L15" s="187">
        <v>70000</v>
      </c>
      <c r="M15" s="187">
        <v>70000</v>
      </c>
      <c r="N15" s="187">
        <v>70000</v>
      </c>
      <c r="O15" s="188">
        <v>840000</v>
      </c>
    </row>
    <row r="16" spans="1:17" ht="35.1" customHeight="1">
      <c r="A16" s="435" t="s">
        <v>32</v>
      </c>
      <c r="B16" s="436"/>
      <c r="C16" s="190">
        <v>2000</v>
      </c>
      <c r="D16" s="190">
        <v>2000</v>
      </c>
      <c r="E16" s="190">
        <v>2000</v>
      </c>
      <c r="F16" s="190">
        <v>2000</v>
      </c>
      <c r="G16" s="190">
        <v>2000</v>
      </c>
      <c r="H16" s="190">
        <v>2000</v>
      </c>
      <c r="I16" s="190">
        <v>2000</v>
      </c>
      <c r="J16" s="190">
        <v>2000</v>
      </c>
      <c r="K16" s="190">
        <v>2000</v>
      </c>
      <c r="L16" s="190">
        <v>2000</v>
      </c>
      <c r="M16" s="190">
        <v>2000</v>
      </c>
      <c r="N16" s="190">
        <v>2000</v>
      </c>
      <c r="O16" s="191">
        <v>24000</v>
      </c>
    </row>
    <row r="17" spans="1:15" ht="14.25" thickBot="1">
      <c r="A17" s="435" t="s">
        <v>33</v>
      </c>
      <c r="B17" s="437"/>
      <c r="C17" s="423">
        <v>5833</v>
      </c>
      <c r="D17" s="423">
        <v>5833</v>
      </c>
      <c r="E17" s="423">
        <v>5833</v>
      </c>
      <c r="F17" s="423">
        <v>5833</v>
      </c>
      <c r="G17" s="423">
        <v>5833</v>
      </c>
      <c r="H17" s="423">
        <v>5833</v>
      </c>
      <c r="I17" s="423">
        <v>5833</v>
      </c>
      <c r="J17" s="423">
        <v>5833</v>
      </c>
      <c r="K17" s="423">
        <v>5833</v>
      </c>
      <c r="L17" s="423">
        <v>5833</v>
      </c>
      <c r="M17" s="423">
        <v>5833</v>
      </c>
      <c r="N17" s="423">
        <v>5833</v>
      </c>
      <c r="O17" s="438">
        <v>70000</v>
      </c>
    </row>
    <row r="18" spans="1:15" ht="26.25" customHeight="1" thickBot="1">
      <c r="A18" s="192" t="s">
        <v>34</v>
      </c>
      <c r="B18" s="193">
        <v>70000</v>
      </c>
      <c r="C18" s="424"/>
      <c r="D18" s="424"/>
      <c r="E18" s="424"/>
      <c r="F18" s="424"/>
      <c r="G18" s="424"/>
      <c r="H18" s="424"/>
      <c r="I18" s="424"/>
      <c r="J18" s="424"/>
      <c r="K18" s="424"/>
      <c r="L18" s="424"/>
      <c r="M18" s="424"/>
      <c r="N18" s="424"/>
      <c r="O18" s="439"/>
    </row>
    <row r="19" spans="1:15" ht="33" customHeight="1" thickBot="1">
      <c r="A19" s="421" t="s">
        <v>117</v>
      </c>
      <c r="B19" s="422"/>
      <c r="C19" s="194">
        <v>77833</v>
      </c>
      <c r="D19" s="194">
        <v>77833</v>
      </c>
      <c r="E19" s="194">
        <v>77833</v>
      </c>
      <c r="F19" s="194">
        <v>77833</v>
      </c>
      <c r="G19" s="195">
        <v>77833</v>
      </c>
      <c r="H19" s="194">
        <v>77833</v>
      </c>
      <c r="I19" s="194">
        <v>77833</v>
      </c>
      <c r="J19" s="194">
        <v>77833</v>
      </c>
      <c r="K19" s="194">
        <v>77833</v>
      </c>
      <c r="L19" s="194">
        <v>77833</v>
      </c>
      <c r="M19" s="194">
        <v>77833</v>
      </c>
      <c r="N19" s="195">
        <v>77833</v>
      </c>
      <c r="O19" s="196">
        <v>934000</v>
      </c>
    </row>
    <row r="20" spans="1:15" ht="40.5" customHeight="1">
      <c r="A20" s="410" t="s">
        <v>118</v>
      </c>
      <c r="B20" s="411"/>
      <c r="C20" s="187">
        <v>10000</v>
      </c>
      <c r="D20" s="187">
        <v>10000</v>
      </c>
      <c r="E20" s="187">
        <v>10000</v>
      </c>
      <c r="F20" s="187">
        <v>10000</v>
      </c>
      <c r="G20" s="187">
        <v>10000</v>
      </c>
      <c r="H20" s="187">
        <v>10000</v>
      </c>
      <c r="I20" s="187">
        <v>10000</v>
      </c>
      <c r="J20" s="187">
        <v>10000</v>
      </c>
      <c r="K20" s="187">
        <v>10000</v>
      </c>
      <c r="L20" s="187">
        <v>10000</v>
      </c>
      <c r="M20" s="187">
        <v>10000</v>
      </c>
      <c r="N20" s="187">
        <v>10000</v>
      </c>
      <c r="O20" s="188">
        <v>120000</v>
      </c>
    </row>
    <row r="21" spans="1:15" ht="40.5" customHeight="1">
      <c r="A21" s="412" t="s">
        <v>119</v>
      </c>
      <c r="B21" s="413"/>
      <c r="C21" s="197">
        <v>67833</v>
      </c>
      <c r="D21" s="197">
        <v>67833</v>
      </c>
      <c r="E21" s="197">
        <v>67833</v>
      </c>
      <c r="F21" s="197">
        <v>67833</v>
      </c>
      <c r="G21" s="198">
        <v>67833</v>
      </c>
      <c r="H21" s="197">
        <v>67833</v>
      </c>
      <c r="I21" s="197">
        <v>67833</v>
      </c>
      <c r="J21" s="197">
        <v>67833</v>
      </c>
      <c r="K21" s="197">
        <v>67833</v>
      </c>
      <c r="L21" s="197">
        <v>67833</v>
      </c>
      <c r="M21" s="197">
        <v>67833</v>
      </c>
      <c r="N21" s="198">
        <v>67833</v>
      </c>
      <c r="O21" s="199" t="s">
        <v>35</v>
      </c>
    </row>
    <row r="22" spans="1:15" ht="40.5" customHeight="1" thickBot="1">
      <c r="A22" s="414" t="s">
        <v>120</v>
      </c>
      <c r="B22" s="415"/>
      <c r="C22" s="200">
        <v>67833</v>
      </c>
      <c r="D22" s="200">
        <v>67833</v>
      </c>
      <c r="E22" s="200">
        <v>67833</v>
      </c>
      <c r="F22" s="200">
        <v>67833</v>
      </c>
      <c r="G22" s="201">
        <v>67833</v>
      </c>
      <c r="H22" s="200">
        <v>67833</v>
      </c>
      <c r="I22" s="200">
        <v>67833</v>
      </c>
      <c r="J22" s="200">
        <v>67833</v>
      </c>
      <c r="K22" s="200">
        <v>67833</v>
      </c>
      <c r="L22" s="200">
        <v>67833</v>
      </c>
      <c r="M22" s="200">
        <v>67833</v>
      </c>
      <c r="N22" s="202">
        <v>67833</v>
      </c>
      <c r="O22" s="203" t="s">
        <v>35</v>
      </c>
    </row>
    <row r="23" spans="1:15" s="220" customFormat="1" ht="20.25" thickTop="1" thickBot="1">
      <c r="A23" s="534" t="s">
        <v>65</v>
      </c>
      <c r="B23" s="535"/>
      <c r="C23" s="218">
        <v>0.5</v>
      </c>
      <c r="D23" s="218">
        <v>0.5</v>
      </c>
      <c r="E23" s="218">
        <v>0.875</v>
      </c>
      <c r="F23" s="218">
        <v>0.875</v>
      </c>
      <c r="G23" s="218">
        <v>0.875</v>
      </c>
      <c r="H23" s="218">
        <v>0.875</v>
      </c>
      <c r="I23" s="218">
        <v>0.875</v>
      </c>
      <c r="J23" s="218">
        <v>0.875</v>
      </c>
      <c r="K23" s="218">
        <v>0.875</v>
      </c>
      <c r="L23" s="218">
        <v>0.875</v>
      </c>
      <c r="M23" s="218">
        <v>0.875</v>
      </c>
      <c r="N23" s="218">
        <v>0.875</v>
      </c>
      <c r="O23" s="219" t="s">
        <v>35</v>
      </c>
    </row>
    <row r="24" spans="1:15" ht="35.25" customHeight="1" thickTop="1" thickBot="1">
      <c r="A24" s="416" t="s">
        <v>36</v>
      </c>
      <c r="B24" s="417"/>
      <c r="C24" s="204">
        <v>33000</v>
      </c>
      <c r="D24" s="204">
        <v>33000</v>
      </c>
      <c r="E24" s="204">
        <v>59000</v>
      </c>
      <c r="F24" s="204">
        <v>59000</v>
      </c>
      <c r="G24" s="205">
        <v>59000</v>
      </c>
      <c r="H24" s="204">
        <v>59000</v>
      </c>
      <c r="I24" s="204">
        <v>59000</v>
      </c>
      <c r="J24" s="204">
        <v>59000</v>
      </c>
      <c r="K24" s="204">
        <v>59000</v>
      </c>
      <c r="L24" s="204">
        <v>59000</v>
      </c>
      <c r="M24" s="204">
        <v>59000</v>
      </c>
      <c r="N24" s="205">
        <v>59000</v>
      </c>
      <c r="O24" s="206">
        <v>656000</v>
      </c>
    </row>
    <row r="25" spans="1:15" ht="43.5" customHeight="1" thickBot="1">
      <c r="A25" s="207" t="s">
        <v>37</v>
      </c>
      <c r="B25" s="440"/>
      <c r="C25" s="440"/>
      <c r="D25" s="440"/>
      <c r="E25" s="440"/>
      <c r="F25" s="440"/>
      <c r="G25" s="440"/>
      <c r="H25" s="440"/>
      <c r="I25" s="440"/>
      <c r="J25" s="440"/>
      <c r="K25" s="440"/>
      <c r="L25" s="440"/>
      <c r="M25" s="440"/>
      <c r="N25" s="440"/>
      <c r="O25" s="441"/>
    </row>
    <row r="26" spans="1:15" ht="23.25" customHeight="1">
      <c r="A26" s="153" t="s">
        <v>38</v>
      </c>
      <c r="B26" s="208"/>
      <c r="O26" s="154"/>
    </row>
    <row r="27" spans="1:15" ht="20.100000000000001" customHeight="1">
      <c r="O27" s="209" t="s">
        <v>39</v>
      </c>
    </row>
    <row r="28" spans="1:15" ht="36.75" customHeight="1" thickBot="1">
      <c r="A28" s="221"/>
      <c r="B28" s="221"/>
      <c r="C28" s="221"/>
      <c r="D28" s="221"/>
      <c r="E28" s="221"/>
      <c r="F28" s="221"/>
      <c r="G28" s="221"/>
      <c r="H28" s="221"/>
      <c r="I28" s="221"/>
      <c r="J28" s="221"/>
      <c r="K28" s="221"/>
      <c r="L28" s="221"/>
      <c r="M28" s="221"/>
      <c r="N28" s="221"/>
      <c r="O28" s="221"/>
    </row>
    <row r="29" spans="1:15" customFormat="1" ht="37.5" customHeight="1">
      <c r="B29" s="222"/>
    </row>
    <row r="30" spans="1:15" customFormat="1" ht="18.75">
      <c r="A30" s="153"/>
      <c r="B30" s="153"/>
      <c r="C30" s="153"/>
      <c r="D30" s="153"/>
      <c r="E30" s="153"/>
      <c r="F30" s="153"/>
      <c r="G30" s="153"/>
      <c r="H30" s="153"/>
      <c r="I30" s="153"/>
      <c r="J30" s="153"/>
      <c r="K30" s="153"/>
      <c r="L30" s="153"/>
      <c r="M30" s="153"/>
      <c r="N30" s="153"/>
      <c r="O30" s="154" t="s">
        <v>124</v>
      </c>
    </row>
    <row r="31" spans="1:15" ht="15.75" thickBot="1">
      <c r="A31" s="442" t="s">
        <v>0</v>
      </c>
      <c r="B31" s="442"/>
      <c r="C31" s="442"/>
      <c r="D31" s="442"/>
      <c r="E31" s="442"/>
      <c r="K31" s="559"/>
      <c r="L31" s="559"/>
      <c r="M31" s="559"/>
      <c r="N31" s="559"/>
      <c r="O31" s="559"/>
    </row>
    <row r="32" spans="1:15" ht="15.75" thickBot="1">
      <c r="A32" s="156"/>
      <c r="B32" s="156"/>
      <c r="C32" s="157"/>
      <c r="M32" s="158"/>
      <c r="N32" s="159" t="s">
        <v>1</v>
      </c>
      <c r="O32" s="160" t="s">
        <v>2</v>
      </c>
    </row>
    <row r="33" spans="1:15" ht="39" customHeight="1" thickBot="1">
      <c r="A33" s="471" t="s">
        <v>3</v>
      </c>
      <c r="B33" s="471"/>
      <c r="C33" s="471"/>
      <c r="D33" s="471"/>
      <c r="E33" s="471"/>
      <c r="F33" s="471"/>
      <c r="G33" s="471"/>
      <c r="H33" s="471"/>
      <c r="I33" s="472" t="s">
        <v>102</v>
      </c>
      <c r="J33" s="472"/>
      <c r="K33" s="472"/>
      <c r="L33" s="472"/>
      <c r="M33" s="161"/>
      <c r="N33" s="162">
        <v>2</v>
      </c>
      <c r="O33" s="163"/>
    </row>
    <row r="34" spans="1:15" ht="18.75" customHeight="1" thickBot="1">
      <c r="A34" s="164"/>
      <c r="B34" s="164"/>
      <c r="C34" s="164"/>
      <c r="D34" s="164"/>
      <c r="E34" s="164"/>
      <c r="F34" s="164"/>
      <c r="G34" s="164"/>
      <c r="H34" s="164"/>
      <c r="I34" s="165"/>
      <c r="J34" s="165"/>
      <c r="K34" s="165"/>
      <c r="L34" s="165"/>
      <c r="M34" s="161"/>
      <c r="N34" s="166"/>
    </row>
    <row r="35" spans="1:15" ht="41.25" customHeight="1" thickBot="1">
      <c r="A35" s="167"/>
      <c r="B35" s="214" t="s">
        <v>4</v>
      </c>
      <c r="C35" s="560" t="s">
        <v>128</v>
      </c>
      <c r="D35" s="561"/>
      <c r="E35" s="561"/>
      <c r="F35" s="562"/>
      <c r="G35" s="164"/>
      <c r="H35" s="450" t="s">
        <v>114</v>
      </c>
      <c r="I35" s="451"/>
      <c r="J35" s="563" t="s">
        <v>129</v>
      </c>
      <c r="K35" s="564"/>
      <c r="L35" s="564"/>
      <c r="M35" s="564"/>
      <c r="N35" s="564"/>
      <c r="O35" s="565"/>
    </row>
    <row r="36" spans="1:15" ht="38.25" customHeight="1" thickBot="1">
      <c r="B36" s="169"/>
      <c r="C36" s="455" t="s">
        <v>5</v>
      </c>
      <c r="D36" s="456"/>
      <c r="E36" s="215"/>
      <c r="F36" s="171" t="s">
        <v>6</v>
      </c>
      <c r="G36" s="164"/>
      <c r="H36" s="457" t="s">
        <v>7</v>
      </c>
      <c r="I36" s="458"/>
      <c r="J36" s="459" t="s">
        <v>129</v>
      </c>
      <c r="K36" s="554"/>
      <c r="L36" s="555"/>
      <c r="M36" s="556" t="s">
        <v>8</v>
      </c>
      <c r="N36" s="557"/>
      <c r="O36" s="558"/>
    </row>
    <row r="37" spans="1:15" ht="38.25" customHeight="1">
      <c r="C37" s="465"/>
      <c r="D37" s="465"/>
      <c r="E37" s="172"/>
      <c r="F37" s="173"/>
      <c r="G37" s="164"/>
      <c r="H37" s="466" t="s">
        <v>9</v>
      </c>
      <c r="I37" s="174" t="s">
        <v>10</v>
      </c>
      <c r="J37" s="537">
        <v>45901</v>
      </c>
      <c r="K37" s="538"/>
      <c r="L37" s="539"/>
      <c r="M37" s="540"/>
      <c r="N37" s="541"/>
      <c r="O37" s="542"/>
    </row>
    <row r="38" spans="1:15" ht="38.25" customHeight="1">
      <c r="G38" s="164"/>
      <c r="H38" s="536"/>
      <c r="I38" s="216" t="s">
        <v>12</v>
      </c>
      <c r="J38" s="537">
        <v>46112</v>
      </c>
      <c r="K38" s="538"/>
      <c r="L38" s="539"/>
      <c r="M38" s="543"/>
      <c r="N38" s="544"/>
      <c r="O38" s="545"/>
    </row>
    <row r="39" spans="1:15" ht="36.75" customHeight="1" thickBot="1">
      <c r="A39" s="177" t="s">
        <v>13</v>
      </c>
      <c r="B39" s="177"/>
      <c r="C39" s="178" t="s">
        <v>14</v>
      </c>
      <c r="D39" s="444">
        <v>467000</v>
      </c>
      <c r="E39" s="445"/>
      <c r="F39" s="179" t="s">
        <v>15</v>
      </c>
      <c r="G39" s="164"/>
      <c r="H39" s="549" t="s">
        <v>64</v>
      </c>
      <c r="I39" s="550"/>
      <c r="J39" s="551">
        <v>45931</v>
      </c>
      <c r="K39" s="552"/>
      <c r="L39" s="553"/>
      <c r="M39" s="546"/>
      <c r="N39" s="547"/>
      <c r="O39" s="548"/>
    </row>
    <row r="40" spans="1:15" ht="18.75">
      <c r="B40" s="180"/>
      <c r="C40" s="181"/>
      <c r="D40" s="181"/>
      <c r="E40" s="181"/>
      <c r="F40" s="181"/>
      <c r="G40" s="164"/>
    </row>
    <row r="41" spans="1:15" ht="15" thickBot="1">
      <c r="A41" s="177" t="s">
        <v>16</v>
      </c>
      <c r="B41" s="177"/>
      <c r="C41" s="158"/>
      <c r="D41" s="158"/>
      <c r="E41" s="158"/>
      <c r="F41" s="158"/>
      <c r="G41" s="158"/>
      <c r="H41" s="158"/>
      <c r="I41" s="182"/>
      <c r="J41" s="182"/>
      <c r="K41" s="182"/>
      <c r="L41" s="182"/>
      <c r="M41" s="182"/>
      <c r="N41" s="182"/>
      <c r="O41" s="182"/>
    </row>
    <row r="42" spans="1:15" ht="14.25" thickBot="1">
      <c r="A42" s="433" t="s">
        <v>17</v>
      </c>
      <c r="B42" s="434"/>
      <c r="C42" s="183" t="s">
        <v>18</v>
      </c>
      <c r="D42" s="183" t="s">
        <v>19</v>
      </c>
      <c r="E42" s="183" t="s">
        <v>20</v>
      </c>
      <c r="F42" s="183" t="s">
        <v>21</v>
      </c>
      <c r="G42" s="184" t="s">
        <v>22</v>
      </c>
      <c r="H42" s="183" t="s">
        <v>23</v>
      </c>
      <c r="I42" s="183" t="s">
        <v>24</v>
      </c>
      <c r="J42" s="183" t="s">
        <v>25</v>
      </c>
      <c r="K42" s="183" t="s">
        <v>26</v>
      </c>
      <c r="L42" s="185" t="s">
        <v>27</v>
      </c>
      <c r="M42" s="183" t="s">
        <v>28</v>
      </c>
      <c r="N42" s="184" t="s">
        <v>29</v>
      </c>
      <c r="O42" s="159" t="s">
        <v>30</v>
      </c>
    </row>
    <row r="43" spans="1:15" ht="33" customHeight="1">
      <c r="A43" s="410" t="s">
        <v>31</v>
      </c>
      <c r="B43" s="411"/>
      <c r="C43" s="186"/>
      <c r="D43" s="186"/>
      <c r="E43" s="186"/>
      <c r="F43" s="186"/>
      <c r="G43" s="186"/>
      <c r="H43" s="187">
        <v>80000</v>
      </c>
      <c r="I43" s="187">
        <v>80000</v>
      </c>
      <c r="J43" s="187">
        <v>80000</v>
      </c>
      <c r="K43" s="187">
        <v>80000</v>
      </c>
      <c r="L43" s="187">
        <v>80000</v>
      </c>
      <c r="M43" s="187">
        <v>80000</v>
      </c>
      <c r="N43" s="187">
        <v>80000</v>
      </c>
      <c r="O43" s="188">
        <v>560000</v>
      </c>
    </row>
    <row r="44" spans="1:15" ht="38.25" customHeight="1">
      <c r="A44" s="435" t="s">
        <v>32</v>
      </c>
      <c r="B44" s="436"/>
      <c r="C44" s="189"/>
      <c r="D44" s="189"/>
      <c r="E44" s="189"/>
      <c r="F44" s="189"/>
      <c r="G44" s="189"/>
      <c r="H44" s="190">
        <v>2000</v>
      </c>
      <c r="I44" s="190">
        <v>2000</v>
      </c>
      <c r="J44" s="190">
        <v>2000</v>
      </c>
      <c r="K44" s="190">
        <v>2000</v>
      </c>
      <c r="L44" s="190">
        <v>2000</v>
      </c>
      <c r="M44" s="190">
        <v>2000</v>
      </c>
      <c r="N44" s="190">
        <v>2000</v>
      </c>
      <c r="O44" s="191">
        <v>14000</v>
      </c>
    </row>
    <row r="45" spans="1:15" ht="14.25" thickBot="1">
      <c r="A45" s="435" t="s">
        <v>33</v>
      </c>
      <c r="B45" s="437"/>
      <c r="C45" s="423"/>
      <c r="D45" s="423"/>
      <c r="E45" s="423"/>
      <c r="F45" s="423"/>
      <c r="G45" s="423"/>
      <c r="H45" s="423"/>
      <c r="I45" s="423"/>
      <c r="J45" s="423"/>
      <c r="K45" s="423"/>
      <c r="L45" s="423"/>
      <c r="M45" s="423"/>
      <c r="N45" s="423"/>
      <c r="O45" s="438">
        <v>0</v>
      </c>
    </row>
    <row r="46" spans="1:15" ht="24.75" thickBot="1">
      <c r="A46" s="192" t="s">
        <v>34</v>
      </c>
      <c r="B46" s="193"/>
      <c r="C46" s="424"/>
      <c r="D46" s="424"/>
      <c r="E46" s="424"/>
      <c r="F46" s="424"/>
      <c r="G46" s="424"/>
      <c r="H46" s="424"/>
      <c r="I46" s="424"/>
      <c r="J46" s="424"/>
      <c r="K46" s="424"/>
      <c r="L46" s="424"/>
      <c r="M46" s="424"/>
      <c r="N46" s="424"/>
      <c r="O46" s="439"/>
    </row>
    <row r="47" spans="1:15" ht="34.5" customHeight="1" thickBot="1">
      <c r="A47" s="421" t="s">
        <v>117</v>
      </c>
      <c r="B47" s="422"/>
      <c r="C47" s="194">
        <v>0</v>
      </c>
      <c r="D47" s="194">
        <v>0</v>
      </c>
      <c r="E47" s="194">
        <v>0</v>
      </c>
      <c r="F47" s="194">
        <v>0</v>
      </c>
      <c r="G47" s="195">
        <v>0</v>
      </c>
      <c r="H47" s="194">
        <v>82000</v>
      </c>
      <c r="I47" s="194">
        <v>82000</v>
      </c>
      <c r="J47" s="194">
        <v>82000</v>
      </c>
      <c r="K47" s="194">
        <v>82000</v>
      </c>
      <c r="L47" s="194">
        <v>82000</v>
      </c>
      <c r="M47" s="194">
        <v>82000</v>
      </c>
      <c r="N47" s="195">
        <v>82000</v>
      </c>
      <c r="O47" s="196">
        <v>574000</v>
      </c>
    </row>
    <row r="48" spans="1:15" ht="36.75" customHeight="1">
      <c r="A48" s="410" t="s">
        <v>118</v>
      </c>
      <c r="B48" s="411"/>
      <c r="C48" s="186"/>
      <c r="D48" s="186"/>
      <c r="E48" s="186"/>
      <c r="F48" s="186"/>
      <c r="G48" s="186"/>
      <c r="H48" s="186"/>
      <c r="I48" s="186"/>
      <c r="J48" s="186"/>
      <c r="K48" s="186"/>
      <c r="L48" s="186"/>
      <c r="M48" s="186"/>
      <c r="N48" s="186"/>
      <c r="O48" s="188">
        <v>0</v>
      </c>
    </row>
    <row r="49" spans="1:15" ht="35.25" customHeight="1">
      <c r="A49" s="412" t="s">
        <v>119</v>
      </c>
      <c r="B49" s="413"/>
      <c r="C49" s="197">
        <v>0</v>
      </c>
      <c r="D49" s="197">
        <v>0</v>
      </c>
      <c r="E49" s="197">
        <v>0</v>
      </c>
      <c r="F49" s="197">
        <v>0</v>
      </c>
      <c r="G49" s="198">
        <v>0</v>
      </c>
      <c r="H49" s="197">
        <v>82000</v>
      </c>
      <c r="I49" s="197">
        <v>82000</v>
      </c>
      <c r="J49" s="197">
        <v>82000</v>
      </c>
      <c r="K49" s="197">
        <v>82000</v>
      </c>
      <c r="L49" s="197">
        <v>82000</v>
      </c>
      <c r="M49" s="197">
        <v>82000</v>
      </c>
      <c r="N49" s="198">
        <v>82000</v>
      </c>
      <c r="O49" s="199" t="s">
        <v>35</v>
      </c>
    </row>
    <row r="50" spans="1:15" ht="36.75" customHeight="1" thickBot="1">
      <c r="A50" s="414" t="s">
        <v>120</v>
      </c>
      <c r="B50" s="415"/>
      <c r="C50" s="200">
        <v>0</v>
      </c>
      <c r="D50" s="200">
        <v>0</v>
      </c>
      <c r="E50" s="200">
        <v>0</v>
      </c>
      <c r="F50" s="200">
        <v>0</v>
      </c>
      <c r="G50" s="201">
        <v>0</v>
      </c>
      <c r="H50" s="200">
        <v>82000</v>
      </c>
      <c r="I50" s="200">
        <v>82000</v>
      </c>
      <c r="J50" s="200">
        <v>82000</v>
      </c>
      <c r="K50" s="200">
        <v>82000</v>
      </c>
      <c r="L50" s="200">
        <v>82000</v>
      </c>
      <c r="M50" s="200">
        <v>82000</v>
      </c>
      <c r="N50" s="202">
        <v>82000</v>
      </c>
      <c r="O50" s="203" t="s">
        <v>35</v>
      </c>
    </row>
    <row r="51" spans="1:15" ht="18" thickTop="1" thickBot="1">
      <c r="A51" s="534" t="s">
        <v>65</v>
      </c>
      <c r="B51" s="535"/>
      <c r="C51" s="218">
        <v>0.5</v>
      </c>
      <c r="D51" s="218">
        <v>0.5</v>
      </c>
      <c r="E51" s="218">
        <v>0.5</v>
      </c>
      <c r="F51" s="218">
        <v>0.5</v>
      </c>
      <c r="G51" s="218">
        <v>0.5</v>
      </c>
      <c r="H51" s="218">
        <v>0.5</v>
      </c>
      <c r="I51" s="218">
        <v>0.875</v>
      </c>
      <c r="J51" s="218">
        <v>0.875</v>
      </c>
      <c r="K51" s="218">
        <v>0.875</v>
      </c>
      <c r="L51" s="218">
        <v>0.875</v>
      </c>
      <c r="M51" s="218">
        <v>0.875</v>
      </c>
      <c r="N51" s="218">
        <v>0.875</v>
      </c>
      <c r="O51" s="219" t="s">
        <v>35</v>
      </c>
    </row>
    <row r="52" spans="1:15" ht="36.75" customHeight="1" thickTop="1" thickBot="1">
      <c r="A52" s="416" t="s">
        <v>36</v>
      </c>
      <c r="B52" s="417"/>
      <c r="C52" s="204">
        <v>0</v>
      </c>
      <c r="D52" s="204">
        <v>0</v>
      </c>
      <c r="E52" s="204">
        <v>0</v>
      </c>
      <c r="F52" s="204">
        <v>0</v>
      </c>
      <c r="G52" s="205">
        <v>0</v>
      </c>
      <c r="H52" s="204">
        <v>41000</v>
      </c>
      <c r="I52" s="204">
        <v>71000</v>
      </c>
      <c r="J52" s="204">
        <v>71000</v>
      </c>
      <c r="K52" s="204">
        <v>71000</v>
      </c>
      <c r="L52" s="204">
        <v>71000</v>
      </c>
      <c r="M52" s="204">
        <v>71000</v>
      </c>
      <c r="N52" s="205">
        <v>71000</v>
      </c>
      <c r="O52" s="206">
        <v>467000</v>
      </c>
    </row>
    <row r="53" spans="1:15" ht="39.75" customHeight="1" thickBot="1">
      <c r="A53" s="207" t="s">
        <v>37</v>
      </c>
      <c r="B53" s="440"/>
      <c r="C53" s="440"/>
      <c r="D53" s="440"/>
      <c r="E53" s="440"/>
      <c r="F53" s="440"/>
      <c r="G53" s="440"/>
      <c r="H53" s="440"/>
      <c r="I53" s="440"/>
      <c r="J53" s="440"/>
      <c r="K53" s="440"/>
      <c r="L53" s="440"/>
      <c r="M53" s="440"/>
      <c r="N53" s="440"/>
      <c r="O53" s="441"/>
    </row>
    <row r="54" spans="1:15">
      <c r="A54" s="153" t="s">
        <v>38</v>
      </c>
      <c r="B54" s="208"/>
      <c r="O54" s="154"/>
    </row>
    <row r="55" spans="1:15">
      <c r="O55" s="209" t="s">
        <v>39</v>
      </c>
    </row>
    <row r="57" spans="1:15">
      <c r="H57" s="180"/>
    </row>
  </sheetData>
  <mergeCells count="86">
    <mergeCell ref="A3:E3"/>
    <mergeCell ref="K3:O3"/>
    <mergeCell ref="A5:H5"/>
    <mergeCell ref="I5:L5"/>
    <mergeCell ref="C7:F7"/>
    <mergeCell ref="H7:I7"/>
    <mergeCell ref="J7:O7"/>
    <mergeCell ref="C8:D8"/>
    <mergeCell ref="H8:I8"/>
    <mergeCell ref="J8:L8"/>
    <mergeCell ref="M8:O8"/>
    <mergeCell ref="C9:D9"/>
    <mergeCell ref="H9:H10"/>
    <mergeCell ref="J9:L9"/>
    <mergeCell ref="M9:O11"/>
    <mergeCell ref="J10:L10"/>
    <mergeCell ref="D11:E11"/>
    <mergeCell ref="H11:I11"/>
    <mergeCell ref="J11:L11"/>
    <mergeCell ref="A14:B14"/>
    <mergeCell ref="A15:B15"/>
    <mergeCell ref="A16:B16"/>
    <mergeCell ref="A21:B21"/>
    <mergeCell ref="G17:G18"/>
    <mergeCell ref="M17:M18"/>
    <mergeCell ref="N17:N18"/>
    <mergeCell ref="O17:O18"/>
    <mergeCell ref="A19:B19"/>
    <mergeCell ref="A20:B20"/>
    <mergeCell ref="K17:K18"/>
    <mergeCell ref="L17:L18"/>
    <mergeCell ref="H17:H18"/>
    <mergeCell ref="I17:I18"/>
    <mergeCell ref="J17:J18"/>
    <mergeCell ref="A17:B17"/>
    <mergeCell ref="C17:C18"/>
    <mergeCell ref="D17:D18"/>
    <mergeCell ref="E17:E18"/>
    <mergeCell ref="F17:F18"/>
    <mergeCell ref="C36:D36"/>
    <mergeCell ref="H36:I36"/>
    <mergeCell ref="J36:L36"/>
    <mergeCell ref="M36:O36"/>
    <mergeCell ref="A22:B22"/>
    <mergeCell ref="A23:B23"/>
    <mergeCell ref="A24:B24"/>
    <mergeCell ref="B25:O25"/>
    <mergeCell ref="A31:E31"/>
    <mergeCell ref="K31:O31"/>
    <mergeCell ref="A33:H33"/>
    <mergeCell ref="I33:L33"/>
    <mergeCell ref="C35:F35"/>
    <mergeCell ref="H35:I35"/>
    <mergeCell ref="J35:O35"/>
    <mergeCell ref="C37:D37"/>
    <mergeCell ref="H37:H38"/>
    <mergeCell ref="J37:L37"/>
    <mergeCell ref="M37:O39"/>
    <mergeCell ref="J38:L38"/>
    <mergeCell ref="D39:E39"/>
    <mergeCell ref="H39:I39"/>
    <mergeCell ref="J39:L39"/>
    <mergeCell ref="D45:D46"/>
    <mergeCell ref="A48:B48"/>
    <mergeCell ref="A49:B49"/>
    <mergeCell ref="A42:B42"/>
    <mergeCell ref="A43:B43"/>
    <mergeCell ref="A44:B44"/>
    <mergeCell ref="A45:B45"/>
    <mergeCell ref="C45:C46"/>
    <mergeCell ref="A50:B50"/>
    <mergeCell ref="A51:B51"/>
    <mergeCell ref="A52:B52"/>
    <mergeCell ref="B53:O53"/>
    <mergeCell ref="K45:K46"/>
    <mergeCell ref="L45:L46"/>
    <mergeCell ref="M45:M46"/>
    <mergeCell ref="N45:N46"/>
    <mergeCell ref="O45:O46"/>
    <mergeCell ref="A47:B47"/>
    <mergeCell ref="E45:E46"/>
    <mergeCell ref="F45:F46"/>
    <mergeCell ref="G45:G46"/>
    <mergeCell ref="H45:H46"/>
    <mergeCell ref="I45:I46"/>
    <mergeCell ref="J45:J46"/>
  </mergeCells>
  <phoneticPr fontId="2"/>
  <dataValidations disablePrompts="1" count="5">
    <dataValidation allowBlank="1" showErrorMessage="1" sqref="N5 N33" xr:uid="{332A4D2E-E502-420F-B917-E34F2A52CB95}"/>
    <dataValidation allowBlank="1" showInputMessage="1" showErrorMessage="1" promptTitle="直接入力不可" prompt="クリーム色の網掛け部分は直接入力しないでください。" sqref="D11:E11 D39:E39" xr:uid="{DBF1BEB8-BAA4-4785-8A0D-B5EE56D99565}"/>
    <dataValidation type="list" allowBlank="1" showInputMessage="1" showErrorMessage="1" sqref="I5 I33" xr:uid="{6DC2F34F-16F8-4100-A72A-D5A0A57AB969}">
      <formula1>"事業計画書（宿舎別）,交付申請書（宿舎別）,実績報告書（宿舎別）"</formula1>
    </dataValidation>
    <dataValidation allowBlank="1" showInputMessage="1" showErrorMessage="1" prompt="建物名 部屋番号まで入力してください。" sqref="J7:O7 J35:O35" xr:uid="{6E2BE4A1-4114-4240-A00E-0E7790E802DA}"/>
    <dataValidation type="date" allowBlank="1" errorTitle="年月日誤り" error="令和5年度内の日付を入力してください。（日付の間にスペースを入れないでください。）" promptTitle="西暦で入力してください。" prompt="例：○○○○/○/○_x000a_年月日の区切りには / （スラッシュ）を使用してください。" sqref="J37:L39 J9:L11" xr:uid="{FC5FCCBA-9573-48BF-8E1C-7C35C1B900B2}">
      <formula1>45383</formula1>
      <formula2>45747</formula2>
    </dataValidation>
  </dataValidations>
  <pageMargins left="0.62992125984251968" right="0.62992125984251968" top="0.59055118110236227" bottom="0.31496062992125984" header="0.31496062992125984" footer="0.19685039370078741"/>
  <pageSetup paperSize="9" scale="46" fitToHeight="0" orientation="portrait" r:id="rId1"/>
  <headerFooter>
    <oddFooter>&amp;C&amp;"HG丸ｺﾞｼｯｸM-PRO,標準"&amp;23 ２８</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C1486-9B9D-437E-A764-D917EE2A2F19}">
  <sheetPr>
    <tabColor rgb="FF0000FF"/>
    <pageSetUpPr fitToPage="1"/>
  </sheetPr>
  <dimension ref="B1:P53"/>
  <sheetViews>
    <sheetView showGridLines="0" showRuler="0" view="pageBreakPreview" zoomScaleNormal="100" zoomScaleSheetLayoutView="100" zoomScalePageLayoutView="93" workbookViewId="0">
      <selection activeCell="C8" sqref="C8:L8"/>
    </sheetView>
  </sheetViews>
  <sheetFormatPr defaultRowHeight="18.75"/>
  <cols>
    <col min="1" max="1" width="1.875" customWidth="1"/>
    <col min="2" max="2" width="3.625" customWidth="1"/>
    <col min="3" max="3" width="3.125" customWidth="1"/>
    <col min="4" max="4" width="1.875" customWidth="1"/>
    <col min="5" max="5" width="9.75" customWidth="1"/>
    <col min="6" max="6" width="6.875" customWidth="1"/>
    <col min="7" max="9" width="10" customWidth="1"/>
    <col min="10" max="10" width="10.625" customWidth="1"/>
    <col min="11" max="11" width="6.25" customWidth="1"/>
    <col min="12" max="12" width="9.75" customWidth="1"/>
    <col min="13" max="15" width="1.875" customWidth="1"/>
  </cols>
  <sheetData>
    <row r="1" spans="3:16" ht="115.5" customHeight="1"/>
    <row r="8" spans="3:16" ht="62.25" customHeight="1">
      <c r="C8" s="566" t="s">
        <v>130</v>
      </c>
      <c r="D8" s="566"/>
      <c r="E8" s="566"/>
      <c r="F8" s="566"/>
      <c r="G8" s="566"/>
      <c r="H8" s="566"/>
      <c r="I8" s="566"/>
      <c r="J8" s="566"/>
      <c r="K8" s="566"/>
      <c r="L8" s="566"/>
      <c r="M8" s="223"/>
    </row>
    <row r="10" spans="3:16" s="224" customFormat="1" ht="18.75" customHeight="1">
      <c r="C10" s="235">
        <v>1</v>
      </c>
      <c r="D10" s="236"/>
      <c r="E10" s="237" t="s">
        <v>131</v>
      </c>
      <c r="F10" s="236"/>
      <c r="G10" s="236"/>
      <c r="H10" s="236"/>
      <c r="I10" s="236"/>
      <c r="J10" s="236"/>
      <c r="K10" s="238" t="s">
        <v>132</v>
      </c>
      <c r="L10" s="152" t="s">
        <v>133</v>
      </c>
      <c r="M10" s="236"/>
    </row>
    <row r="11" spans="3:16" s="224" customFormat="1" ht="20.25">
      <c r="C11" s="236"/>
      <c r="D11" s="236"/>
      <c r="E11" s="13" t="s">
        <v>177</v>
      </c>
      <c r="F11" s="236"/>
      <c r="G11" s="236"/>
      <c r="H11" s="236"/>
      <c r="I11" s="236"/>
      <c r="J11" s="236"/>
      <c r="K11" s="237"/>
      <c r="L11" s="152"/>
      <c r="M11" s="236"/>
    </row>
    <row r="12" spans="3:16" s="224" customFormat="1" ht="20.25">
      <c r="C12" s="236"/>
      <c r="D12" s="236"/>
      <c r="E12" s="237"/>
      <c r="F12" s="236"/>
      <c r="G12" s="236"/>
      <c r="H12" s="236"/>
      <c r="I12" s="236"/>
      <c r="J12" s="236"/>
      <c r="K12" s="237"/>
      <c r="L12" s="152"/>
      <c r="M12" s="236"/>
    </row>
    <row r="13" spans="3:16" s="224" customFormat="1" ht="18.75" customHeight="1">
      <c r="C13" s="235">
        <v>2</v>
      </c>
      <c r="D13" s="236"/>
      <c r="E13" s="237" t="s">
        <v>134</v>
      </c>
      <c r="F13" s="236"/>
      <c r="G13" s="236"/>
      <c r="H13" s="236"/>
      <c r="I13" s="236"/>
      <c r="J13" s="236"/>
      <c r="K13" s="238" t="s">
        <v>132</v>
      </c>
      <c r="L13" s="152" t="s">
        <v>135</v>
      </c>
      <c r="M13" s="236"/>
      <c r="P13" s="225"/>
    </row>
    <row r="14" spans="3:16" s="224" customFormat="1" ht="20.25">
      <c r="C14" s="236"/>
      <c r="D14" s="236"/>
      <c r="E14" s="1" t="s">
        <v>136</v>
      </c>
      <c r="F14" s="236"/>
      <c r="G14" s="236"/>
      <c r="H14" s="236"/>
      <c r="I14" s="236"/>
      <c r="J14" s="236"/>
      <c r="K14" s="238"/>
      <c r="L14" s="152"/>
      <c r="M14" s="236"/>
      <c r="P14" s="225"/>
    </row>
    <row r="15" spans="3:16" s="224" customFormat="1" ht="20.25">
      <c r="C15" s="236"/>
      <c r="D15" s="236"/>
      <c r="E15" s="237"/>
      <c r="F15" s="236"/>
      <c r="G15" s="236"/>
      <c r="H15" s="236"/>
      <c r="I15" s="236"/>
      <c r="J15" s="236"/>
      <c r="K15" s="238"/>
      <c r="L15" s="152"/>
      <c r="M15" s="236"/>
      <c r="P15" s="225"/>
    </row>
    <row r="16" spans="3:16" s="224" customFormat="1" ht="18.75" customHeight="1">
      <c r="C16" s="235">
        <v>3</v>
      </c>
      <c r="D16" s="236"/>
      <c r="E16" s="237" t="s">
        <v>137</v>
      </c>
      <c r="F16" s="236"/>
      <c r="G16" s="236"/>
      <c r="H16" s="236"/>
      <c r="I16" s="236"/>
      <c r="J16" s="236"/>
      <c r="K16" s="238" t="s">
        <v>138</v>
      </c>
      <c r="L16" s="152" t="s">
        <v>139</v>
      </c>
      <c r="M16" s="236"/>
    </row>
    <row r="17" spans="3:13" s="224" customFormat="1" ht="20.25">
      <c r="C17" s="236"/>
      <c r="D17" s="236"/>
      <c r="E17" s="1" t="s">
        <v>140</v>
      </c>
      <c r="F17" s="236"/>
      <c r="G17" s="236"/>
      <c r="H17" s="236"/>
      <c r="I17" s="236"/>
      <c r="J17" s="236"/>
      <c r="K17" s="238"/>
      <c r="L17" s="152"/>
      <c r="M17" s="236"/>
    </row>
    <row r="18" spans="3:13" s="224" customFormat="1" ht="20.25">
      <c r="C18" s="236"/>
      <c r="D18" s="236"/>
      <c r="E18" s="237"/>
      <c r="F18" s="236"/>
      <c r="G18" s="236"/>
      <c r="H18" s="236"/>
      <c r="I18" s="236"/>
      <c r="J18" s="236"/>
      <c r="K18" s="238"/>
      <c r="L18" s="152"/>
      <c r="M18" s="236"/>
    </row>
    <row r="19" spans="3:13" s="224" customFormat="1" ht="18.75" customHeight="1">
      <c r="C19" s="235">
        <v>4</v>
      </c>
      <c r="D19" s="236"/>
      <c r="E19" s="237" t="s">
        <v>141</v>
      </c>
      <c r="F19" s="236"/>
      <c r="G19" s="236"/>
      <c r="H19" s="236"/>
      <c r="I19" s="236"/>
      <c r="J19" s="236"/>
      <c r="K19" s="238" t="s">
        <v>138</v>
      </c>
      <c r="L19" s="152" t="s">
        <v>139</v>
      </c>
      <c r="M19" s="236"/>
    </row>
    <row r="20" spans="3:13" s="224" customFormat="1" ht="20.25">
      <c r="C20" s="236"/>
      <c r="D20" s="236"/>
      <c r="E20" s="1" t="s">
        <v>142</v>
      </c>
      <c r="F20" s="236"/>
      <c r="G20" s="236"/>
      <c r="H20" s="236"/>
      <c r="I20" s="236"/>
      <c r="J20" s="236"/>
      <c r="K20" s="238"/>
      <c r="L20" s="152"/>
      <c r="M20" s="236"/>
    </row>
    <row r="21" spans="3:13" s="224" customFormat="1" ht="20.25">
      <c r="C21" s="236"/>
      <c r="D21" s="236"/>
      <c r="E21" s="1"/>
      <c r="F21" s="236"/>
      <c r="G21" s="236"/>
      <c r="H21" s="236"/>
      <c r="I21" s="236"/>
      <c r="J21" s="236"/>
      <c r="K21" s="238"/>
      <c r="L21" s="152"/>
      <c r="M21" s="236"/>
    </row>
    <row r="22" spans="3:13" s="224" customFormat="1" ht="20.25">
      <c r="C22" s="237" t="s">
        <v>143</v>
      </c>
      <c r="D22" s="236"/>
      <c r="E22" s="236"/>
      <c r="F22" s="236"/>
      <c r="G22" s="236"/>
      <c r="H22" s="236"/>
      <c r="I22" s="236"/>
      <c r="J22" s="236"/>
      <c r="K22" s="238" t="s">
        <v>144</v>
      </c>
      <c r="L22" s="152"/>
      <c r="M22" s="236"/>
    </row>
    <row r="23" spans="3:13" s="224" customFormat="1" ht="20.25">
      <c r="C23" s="236"/>
      <c r="D23" s="236"/>
      <c r="E23" s="237"/>
      <c r="F23" s="236"/>
      <c r="G23" s="236"/>
      <c r="H23" s="236"/>
      <c r="I23" s="236"/>
      <c r="J23" s="236"/>
      <c r="K23" s="238"/>
      <c r="L23" s="152"/>
      <c r="M23" s="236"/>
    </row>
    <row r="24" spans="3:13" s="224" customFormat="1" ht="18.75" customHeight="1">
      <c r="C24" s="235">
        <v>5</v>
      </c>
      <c r="D24" s="236"/>
      <c r="E24" s="237" t="s">
        <v>145</v>
      </c>
      <c r="F24" s="236"/>
      <c r="G24" s="236"/>
      <c r="H24" s="236"/>
      <c r="I24" s="236"/>
      <c r="J24" s="236"/>
      <c r="K24" s="238" t="s">
        <v>146</v>
      </c>
      <c r="L24" s="152" t="s">
        <v>147</v>
      </c>
      <c r="M24" s="236"/>
    </row>
    <row r="25" spans="3:13" s="224" customFormat="1" ht="20.25">
      <c r="C25" s="236"/>
      <c r="D25" s="236"/>
      <c r="E25" s="1" t="s">
        <v>148</v>
      </c>
      <c r="F25" s="236"/>
      <c r="G25" s="236"/>
      <c r="H25" s="236"/>
      <c r="I25" s="236"/>
      <c r="J25" s="236"/>
      <c r="K25" s="238"/>
      <c r="L25" s="152"/>
      <c r="M25" s="236"/>
    </row>
    <row r="26" spans="3:13" s="224" customFormat="1" ht="20.25">
      <c r="C26" s="236"/>
      <c r="D26" s="236"/>
      <c r="E26" s="237"/>
      <c r="F26" s="236"/>
      <c r="G26" s="236"/>
      <c r="H26" s="236"/>
      <c r="I26" s="236"/>
      <c r="J26" s="236"/>
      <c r="K26" s="238"/>
      <c r="L26" s="152"/>
      <c r="M26" s="236"/>
    </row>
    <row r="27" spans="3:13" s="224" customFormat="1" ht="18.75" customHeight="1">
      <c r="C27" s="235">
        <v>6</v>
      </c>
      <c r="D27" s="236"/>
      <c r="E27" s="237" t="s">
        <v>149</v>
      </c>
      <c r="F27" s="236"/>
      <c r="G27" s="236"/>
      <c r="H27" s="236"/>
      <c r="I27" s="236"/>
      <c r="J27" s="236"/>
      <c r="K27" s="238" t="s">
        <v>150</v>
      </c>
      <c r="L27" s="152" t="s">
        <v>151</v>
      </c>
      <c r="M27" s="236"/>
    </row>
    <row r="28" spans="3:13" s="224" customFormat="1" ht="20.25">
      <c r="C28" s="236"/>
      <c r="D28" s="236"/>
      <c r="E28" s="237"/>
      <c r="F28" s="236"/>
      <c r="G28" s="236"/>
      <c r="H28" s="236"/>
      <c r="I28" s="236"/>
      <c r="J28" s="236"/>
      <c r="K28" s="238"/>
      <c r="L28" s="152"/>
      <c r="M28" s="236"/>
    </row>
    <row r="29" spans="3:13" s="224" customFormat="1" ht="18.75" customHeight="1">
      <c r="C29" s="235">
        <v>7</v>
      </c>
      <c r="D29" s="236"/>
      <c r="E29" s="237" t="s">
        <v>152</v>
      </c>
      <c r="F29" s="236"/>
      <c r="G29" s="236"/>
      <c r="H29" s="236"/>
      <c r="I29" s="236"/>
      <c r="J29" s="236"/>
      <c r="K29" s="238" t="s">
        <v>153</v>
      </c>
      <c r="L29" s="152" t="s">
        <v>154</v>
      </c>
      <c r="M29" s="236"/>
    </row>
    <row r="30" spans="3:13" s="224" customFormat="1" ht="20.25">
      <c r="C30" s="236"/>
      <c r="D30" s="236"/>
      <c r="E30" s="1" t="s">
        <v>148</v>
      </c>
      <c r="F30" s="236"/>
      <c r="G30" s="236"/>
      <c r="H30" s="236"/>
      <c r="I30" s="236"/>
      <c r="J30" s="236"/>
      <c r="K30" s="238"/>
      <c r="L30" s="152"/>
      <c r="M30" s="236"/>
    </row>
    <row r="31" spans="3:13" s="224" customFormat="1" ht="20.25">
      <c r="C31" s="236"/>
      <c r="D31" s="236"/>
      <c r="E31" s="237"/>
      <c r="F31" s="236"/>
      <c r="G31" s="236"/>
      <c r="H31" s="236"/>
      <c r="I31" s="236"/>
      <c r="J31" s="236"/>
      <c r="K31" s="238"/>
      <c r="L31" s="152"/>
      <c r="M31" s="236"/>
    </row>
    <row r="32" spans="3:13" s="224" customFormat="1" ht="18.75" customHeight="1">
      <c r="C32" s="235">
        <v>8</v>
      </c>
      <c r="D32" s="236"/>
      <c r="E32" s="237" t="s">
        <v>155</v>
      </c>
      <c r="F32" s="236"/>
      <c r="G32" s="236"/>
      <c r="H32" s="236"/>
      <c r="I32" s="236"/>
      <c r="J32" s="236"/>
      <c r="K32" s="238" t="s">
        <v>156</v>
      </c>
      <c r="L32" s="152" t="s">
        <v>157</v>
      </c>
      <c r="M32" s="236"/>
    </row>
    <row r="33" spans="2:14" s="224" customFormat="1" ht="20.25">
      <c r="C33" s="236"/>
      <c r="D33" s="236"/>
      <c r="E33" s="237"/>
      <c r="F33" s="236"/>
      <c r="G33" s="236"/>
      <c r="H33" s="236"/>
      <c r="I33" s="236"/>
      <c r="J33" s="236"/>
      <c r="K33" s="238"/>
      <c r="L33" s="152"/>
      <c r="M33" s="236"/>
    </row>
    <row r="34" spans="2:14" s="224" customFormat="1" ht="18.75" customHeight="1">
      <c r="C34" s="235">
        <v>9</v>
      </c>
      <c r="D34" s="236"/>
      <c r="E34" s="237" t="s">
        <v>158</v>
      </c>
      <c r="F34" s="236"/>
      <c r="G34" s="236"/>
      <c r="H34" s="236"/>
      <c r="I34" s="236"/>
      <c r="J34" s="236"/>
      <c r="K34" s="238" t="s">
        <v>159</v>
      </c>
      <c r="L34" s="152" t="s">
        <v>160</v>
      </c>
      <c r="M34" s="236"/>
    </row>
    <row r="35" spans="2:14" s="224" customFormat="1" ht="20.25">
      <c r="C35" s="236"/>
      <c r="D35" s="236"/>
      <c r="E35" s="1" t="s">
        <v>161</v>
      </c>
      <c r="F35" s="236"/>
      <c r="G35" s="236"/>
      <c r="H35" s="236"/>
      <c r="I35" s="236"/>
      <c r="J35" s="236"/>
      <c r="K35" s="238"/>
      <c r="L35" s="152"/>
      <c r="M35" s="236"/>
    </row>
    <row r="36" spans="2:14" s="224" customFormat="1" ht="20.25">
      <c r="C36" s="236"/>
      <c r="D36" s="236"/>
      <c r="E36" s="237"/>
      <c r="F36" s="236"/>
      <c r="G36" s="236"/>
      <c r="H36" s="236"/>
      <c r="I36" s="236"/>
      <c r="J36" s="236"/>
      <c r="K36" s="238"/>
      <c r="L36" s="152"/>
      <c r="M36" s="236"/>
    </row>
    <row r="37" spans="2:14" s="224" customFormat="1" ht="18.75" customHeight="1">
      <c r="C37" s="235">
        <v>10</v>
      </c>
      <c r="D37" s="236"/>
      <c r="E37" s="237" t="s">
        <v>162</v>
      </c>
      <c r="F37" s="236"/>
      <c r="G37" s="236"/>
      <c r="H37" s="236"/>
      <c r="I37" s="236"/>
      <c r="J37" s="236"/>
      <c r="K37" s="238" t="s">
        <v>159</v>
      </c>
      <c r="L37" s="152" t="s">
        <v>163</v>
      </c>
      <c r="M37" s="236"/>
    </row>
    <row r="38" spans="2:14">
      <c r="C38" s="1"/>
      <c r="D38" s="1"/>
      <c r="E38" s="1" t="s">
        <v>164</v>
      </c>
      <c r="F38" s="1"/>
      <c r="G38" s="1"/>
      <c r="H38" s="1"/>
      <c r="I38" s="1"/>
      <c r="J38" s="1"/>
      <c r="K38" s="238"/>
      <c r="L38" s="152"/>
      <c r="M38" s="1"/>
      <c r="N38" s="226"/>
    </row>
    <row r="39" spans="2:14">
      <c r="C39" s="1"/>
      <c r="D39" s="1"/>
      <c r="E39" s="1"/>
      <c r="F39" s="1"/>
      <c r="G39" s="1"/>
      <c r="H39" s="1"/>
      <c r="I39" s="1"/>
      <c r="J39" s="1"/>
      <c r="K39" s="238"/>
      <c r="L39" s="152"/>
      <c r="M39" s="1"/>
      <c r="N39" s="226"/>
    </row>
    <row r="40" spans="2:14" s="224" customFormat="1" ht="18.75" customHeight="1">
      <c r="C40" s="235">
        <v>11</v>
      </c>
      <c r="D40" s="236"/>
      <c r="E40" s="237" t="s">
        <v>165</v>
      </c>
      <c r="F40" s="236"/>
      <c r="G40" s="236"/>
      <c r="H40" s="236"/>
      <c r="I40" s="236"/>
      <c r="J40" s="236"/>
      <c r="K40" s="238" t="s">
        <v>166</v>
      </c>
      <c r="L40" s="152" t="s">
        <v>167</v>
      </c>
      <c r="M40" s="236"/>
    </row>
    <row r="41" spans="2:14">
      <c r="C41" s="1"/>
      <c r="D41" s="1"/>
      <c r="E41" s="1" t="s">
        <v>168</v>
      </c>
      <c r="F41" s="1"/>
      <c r="G41" s="1"/>
      <c r="H41" s="1"/>
      <c r="I41" s="1"/>
      <c r="J41" s="1"/>
      <c r="K41" s="1"/>
      <c r="L41" s="1"/>
      <c r="M41" s="1"/>
      <c r="N41" s="226"/>
    </row>
    <row r="42" spans="2:14">
      <c r="C42" s="1"/>
      <c r="D42" s="1"/>
      <c r="E42" s="1"/>
      <c r="F42" s="1"/>
      <c r="G42" s="1"/>
      <c r="H42" s="1"/>
      <c r="I42" s="1"/>
      <c r="J42" s="1"/>
      <c r="K42" s="1"/>
      <c r="L42" s="1"/>
      <c r="M42" s="1"/>
      <c r="N42" s="226"/>
    </row>
    <row r="44" spans="2:14" ht="40.5" customHeight="1">
      <c r="B44" s="567" t="s">
        <v>169</v>
      </c>
      <c r="C44" s="567"/>
      <c r="D44" s="567"/>
      <c r="E44" s="567"/>
      <c r="F44" s="567"/>
      <c r="G44" s="567"/>
      <c r="H44" s="567"/>
      <c r="I44" s="567"/>
      <c r="J44" s="567"/>
      <c r="K44" s="567"/>
      <c r="L44" s="567"/>
      <c r="M44" s="567"/>
      <c r="N44" s="227"/>
    </row>
    <row r="45" spans="2:14" ht="7.5" customHeight="1">
      <c r="B45" s="228"/>
      <c r="C45" s="229"/>
      <c r="D45" s="229"/>
      <c r="E45" s="229"/>
      <c r="F45" s="229"/>
      <c r="G45" s="229"/>
      <c r="H45" s="229"/>
      <c r="I45" s="229"/>
      <c r="J45" s="229"/>
      <c r="K45" s="229"/>
      <c r="L45" s="229"/>
      <c r="M45" s="229"/>
      <c r="N45" s="227"/>
    </row>
    <row r="46" spans="2:14">
      <c r="B46" s="230" t="s">
        <v>170</v>
      </c>
      <c r="C46" s="229"/>
      <c r="D46" s="230"/>
      <c r="E46" s="230"/>
      <c r="F46" s="230"/>
      <c r="G46" s="230"/>
      <c r="H46" s="230"/>
      <c r="I46" s="230"/>
      <c r="J46" s="230"/>
      <c r="K46" s="230"/>
      <c r="L46" s="230"/>
      <c r="M46" s="230"/>
      <c r="N46" s="228"/>
    </row>
    <row r="47" spans="2:14">
      <c r="B47" s="230" t="s">
        <v>171</v>
      </c>
      <c r="C47" s="229"/>
      <c r="D47" s="230"/>
      <c r="E47" s="230"/>
      <c r="F47" s="230"/>
      <c r="G47" s="230"/>
      <c r="H47" s="230"/>
      <c r="I47" s="230"/>
      <c r="J47" s="230"/>
      <c r="K47" s="230"/>
      <c r="L47" s="230"/>
      <c r="M47" s="230"/>
      <c r="N47" s="228"/>
    </row>
    <row r="48" spans="2:14">
      <c r="B48" s="228"/>
      <c r="C48" s="228"/>
      <c r="D48" s="228"/>
      <c r="E48" s="228"/>
      <c r="F48" s="228"/>
      <c r="G48" s="228"/>
      <c r="H48" s="228"/>
      <c r="I48" s="228"/>
      <c r="J48" s="228"/>
      <c r="K48" s="228"/>
      <c r="L48" s="228"/>
      <c r="M48" s="228"/>
      <c r="N48" s="228"/>
    </row>
    <row r="49" spans="2:14">
      <c r="B49" s="228"/>
      <c r="C49" s="228"/>
      <c r="D49" s="228" t="s">
        <v>172</v>
      </c>
      <c r="E49" s="228"/>
      <c r="F49" s="228"/>
      <c r="G49" s="228"/>
      <c r="H49" s="228"/>
      <c r="I49" s="228"/>
      <c r="J49" s="228"/>
      <c r="K49" s="231" t="s">
        <v>173</v>
      </c>
      <c r="L49" s="232" t="s">
        <v>174</v>
      </c>
      <c r="M49" s="232"/>
      <c r="N49" s="232"/>
    </row>
    <row r="50" spans="2:14">
      <c r="B50" s="228"/>
      <c r="C50" s="228"/>
      <c r="D50" s="228"/>
      <c r="E50" s="228"/>
      <c r="F50" s="228"/>
      <c r="G50" s="228"/>
      <c r="H50" s="228"/>
      <c r="I50" s="228"/>
      <c r="J50" s="228"/>
      <c r="K50" s="233"/>
      <c r="L50" s="228"/>
      <c r="M50" s="228"/>
      <c r="N50" s="228"/>
    </row>
    <row r="51" spans="2:14">
      <c r="B51" s="228"/>
      <c r="C51" s="228"/>
      <c r="D51" s="228" t="s">
        <v>175</v>
      </c>
      <c r="E51" s="228"/>
      <c r="F51" s="228"/>
      <c r="G51" s="228"/>
      <c r="H51" s="228"/>
      <c r="I51" s="228"/>
      <c r="J51" s="228"/>
      <c r="K51" s="231" t="s">
        <v>173</v>
      </c>
      <c r="L51" s="232" t="s">
        <v>176</v>
      </c>
      <c r="M51" s="232"/>
      <c r="N51" s="228"/>
    </row>
    <row r="52" spans="2:14">
      <c r="B52" s="228"/>
      <c r="C52" s="228"/>
      <c r="D52" s="228"/>
      <c r="E52" s="228"/>
      <c r="F52" s="228"/>
      <c r="G52" s="228"/>
      <c r="H52" s="228"/>
      <c r="I52" s="228"/>
      <c r="J52" s="228"/>
      <c r="K52" s="228"/>
      <c r="L52" s="228"/>
      <c r="M52" s="228"/>
      <c r="N52" s="228"/>
    </row>
    <row r="53" spans="2:14">
      <c r="H53" s="234"/>
    </row>
  </sheetData>
  <mergeCells count="2">
    <mergeCell ref="C8:L8"/>
    <mergeCell ref="B44:M44"/>
  </mergeCells>
  <phoneticPr fontId="2"/>
  <pageMargins left="0.70866141732283472" right="0.55118110236220474" top="0.51181102362204722" bottom="0.19685039370078741" header="0.31496062992125984" footer="0.23622047244094491"/>
  <pageSetup paperSize="9" scale="6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D6B60-1E5E-4EE4-B728-0E21A7908C2F}">
  <dimension ref="A1:N24"/>
  <sheetViews>
    <sheetView zoomScaleNormal="100" workbookViewId="0">
      <selection activeCell="F14" sqref="F14"/>
    </sheetView>
  </sheetViews>
  <sheetFormatPr defaultColWidth="9" defaultRowHeight="13.5"/>
  <cols>
    <col min="1" max="4" width="9" style="1" customWidth="1"/>
    <col min="5" max="5" width="4.75" style="1" customWidth="1"/>
    <col min="6" max="6" width="9" style="1"/>
    <col min="7" max="8" width="9" style="1" customWidth="1"/>
    <col min="9" max="9" width="9" style="1"/>
    <col min="10" max="10" width="11.625" style="1" bestFit="1" customWidth="1"/>
    <col min="11" max="13" width="9" style="1"/>
    <col min="14" max="14" width="10.75" style="1" hidden="1" customWidth="1"/>
    <col min="15" max="15" width="11.625" style="1" customWidth="1"/>
    <col min="16" max="16384" width="9" style="1"/>
  </cols>
  <sheetData>
    <row r="1" spans="1:14" ht="13.5" customHeight="1">
      <c r="A1" s="1" t="s">
        <v>66</v>
      </c>
    </row>
    <row r="2" spans="1:14">
      <c r="J2" s="2"/>
      <c r="K2" s="1" t="s">
        <v>67</v>
      </c>
    </row>
    <row r="3" spans="1:14" ht="27.75" customHeight="1">
      <c r="A3" s="3" t="s">
        <v>68</v>
      </c>
      <c r="I3" s="4"/>
      <c r="J3" s="575" t="s">
        <v>69</v>
      </c>
      <c r="K3" s="575"/>
      <c r="L3" s="575"/>
      <c r="M3" s="575"/>
      <c r="N3" s="5"/>
    </row>
    <row r="4" spans="1:14" ht="13.5" customHeight="1">
      <c r="A4" s="3"/>
    </row>
    <row r="5" spans="1:14" ht="18" customHeight="1">
      <c r="A5" s="6" t="s">
        <v>70</v>
      </c>
    </row>
    <row r="6" spans="1:14" ht="23.25" customHeight="1">
      <c r="A6" s="576" t="s">
        <v>111</v>
      </c>
      <c r="B6" s="576"/>
      <c r="C6" s="576"/>
      <c r="D6" s="576"/>
      <c r="E6" s="576"/>
      <c r="F6" s="7" t="s">
        <v>73</v>
      </c>
      <c r="G6" s="576" t="s">
        <v>72</v>
      </c>
      <c r="H6" s="576"/>
      <c r="I6" s="576"/>
      <c r="J6" s="576"/>
    </row>
    <row r="7" spans="1:14" ht="30.75" customHeight="1" thickBot="1">
      <c r="A7" s="577" t="s">
        <v>112</v>
      </c>
      <c r="B7" s="577"/>
      <c r="C7" s="577"/>
      <c r="D7" s="577"/>
      <c r="E7" s="577"/>
      <c r="F7" s="7" t="s">
        <v>71</v>
      </c>
      <c r="G7" s="576"/>
      <c r="H7" s="576"/>
      <c r="I7" s="576"/>
      <c r="J7" s="576"/>
    </row>
    <row r="8" spans="1:14" ht="18" customHeight="1">
      <c r="A8" s="578"/>
      <c r="B8" s="579"/>
      <c r="C8" s="8"/>
      <c r="D8" s="7"/>
      <c r="E8" s="7"/>
      <c r="F8" s="7"/>
      <c r="I8" s="7"/>
      <c r="J8" s="9"/>
      <c r="K8" s="9"/>
      <c r="L8" s="9"/>
      <c r="M8" s="9"/>
      <c r="N8" s="10"/>
    </row>
    <row r="9" spans="1:14" ht="18" customHeight="1" thickBot="1">
      <c r="A9" s="580"/>
      <c r="B9" s="581"/>
      <c r="C9" s="8"/>
      <c r="D9" s="7"/>
      <c r="E9" s="7"/>
      <c r="F9" s="7"/>
      <c r="I9" s="7"/>
      <c r="J9" s="9"/>
      <c r="K9" s="9"/>
      <c r="L9" s="9"/>
      <c r="M9" s="9"/>
      <c r="N9" s="10"/>
    </row>
    <row r="12" spans="1:14" ht="18" customHeight="1">
      <c r="A12" s="6" t="s">
        <v>74</v>
      </c>
      <c r="G12" s="11"/>
      <c r="H12" s="11" t="s">
        <v>75</v>
      </c>
    </row>
    <row r="13" spans="1:14" ht="15" thickBot="1">
      <c r="A13" s="6"/>
      <c r="H13" s="1" t="s">
        <v>76</v>
      </c>
    </row>
    <row r="14" spans="1:14" ht="27" customHeight="1" thickBot="1">
      <c r="A14" s="568"/>
      <c r="B14" s="569"/>
      <c r="G14" s="12"/>
      <c r="H14" s="568"/>
      <c r="I14" s="569"/>
    </row>
    <row r="17" spans="1:14" ht="18" customHeight="1">
      <c r="A17" s="6" t="s">
        <v>77</v>
      </c>
      <c r="H17" s="11" t="s">
        <v>78</v>
      </c>
    </row>
    <row r="18" spans="1:14" ht="14.25" thickBot="1">
      <c r="A18" s="1" t="s">
        <v>79</v>
      </c>
      <c r="H18" s="1" t="s">
        <v>80</v>
      </c>
    </row>
    <row r="19" spans="1:14" ht="27" customHeight="1" thickBot="1">
      <c r="A19" s="568"/>
      <c r="B19" s="569"/>
      <c r="H19" s="568"/>
      <c r="I19" s="569"/>
    </row>
    <row r="22" spans="1:14" ht="24" customHeight="1" thickBot="1">
      <c r="H22" s="13" t="s">
        <v>81</v>
      </c>
    </row>
    <row r="23" spans="1:14" ht="39.950000000000003" customHeight="1" thickBot="1">
      <c r="H23" s="570" t="s">
        <v>82</v>
      </c>
      <c r="I23" s="571"/>
      <c r="J23" s="572" t="str">
        <f>IF(OR(ISBLANK(A8),ISBLANK(A14),ISBLANK(H14),ISBLANK(A19),ISBLANK(H19)),"",IF(A8="新規",IF(DAY(N23)=1,N23,DATE(YEAR(N23),MONTH(N23)+1,1)),IF(A8="継続",N23)))</f>
        <v/>
      </c>
      <c r="K23" s="573"/>
      <c r="L23" s="574"/>
      <c r="N23" s="12">
        <f>MAX(A14,H14,A19,H19)</f>
        <v>0</v>
      </c>
    </row>
    <row r="24" spans="1:14" ht="30" customHeight="1"/>
  </sheetData>
  <mergeCells count="11">
    <mergeCell ref="A19:B19"/>
    <mergeCell ref="H19:I19"/>
    <mergeCell ref="H23:I23"/>
    <mergeCell ref="J23:L23"/>
    <mergeCell ref="J3:M3"/>
    <mergeCell ref="A6:E6"/>
    <mergeCell ref="G6:J7"/>
    <mergeCell ref="A7:E7"/>
    <mergeCell ref="A8:B9"/>
    <mergeCell ref="A14:B14"/>
    <mergeCell ref="H14:I14"/>
  </mergeCells>
  <phoneticPr fontId="2"/>
  <dataValidations count="2">
    <dataValidation type="list" allowBlank="1" showInputMessage="1" showErrorMessage="1" sqref="A8" xr:uid="{2CABF5A4-91A9-4FFD-94FC-276EB5279A84}">
      <formula1>"新規,継続"</formula1>
    </dataValidation>
    <dataValidation type="date" allowBlank="1" showInputMessage="1" showErrorMessage="1" error="日付を入力してください" sqref="A14:B14" xr:uid="{CEA933D6-9EF8-41CC-8AB0-F5ADA8DCB21D}">
      <formula1>1</formula1>
      <formula2>46112</formula2>
    </dataValidation>
  </dataValidations>
  <pageMargins left="0.7" right="0.7" top="0.75" bottom="0.75"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12C5B-4700-44FE-AAE7-94496699C4E4}">
  <dimension ref="A1:P21"/>
  <sheetViews>
    <sheetView zoomScaleNormal="100" zoomScaleSheetLayoutView="145" workbookViewId="0">
      <selection activeCell="H3" sqref="H3"/>
    </sheetView>
  </sheetViews>
  <sheetFormatPr defaultColWidth="9" defaultRowHeight="18.75"/>
  <cols>
    <col min="1" max="1" width="9" style="14"/>
    <col min="2" max="2" width="9.625" style="14" customWidth="1"/>
    <col min="3" max="3" width="4" style="14" customWidth="1"/>
    <col min="4" max="4" width="9.625" style="14" customWidth="1"/>
    <col min="5" max="5" width="4" style="14" customWidth="1"/>
    <col min="6" max="6" width="8.375" style="14" customWidth="1"/>
    <col min="7" max="7" width="9.625" style="14" customWidth="1"/>
    <col min="8" max="8" width="4" style="14" customWidth="1"/>
    <col min="9" max="9" width="9.625" style="14" customWidth="1"/>
    <col min="10" max="10" width="4" style="14" customWidth="1"/>
    <col min="11" max="12" width="9.625" style="14" customWidth="1"/>
    <col min="13" max="13" width="5.375" style="14" customWidth="1"/>
    <col min="14" max="14" width="9" style="14"/>
    <col min="15" max="16" width="7" style="14" hidden="1" customWidth="1"/>
    <col min="17" max="16384" width="9" style="14"/>
  </cols>
  <sheetData>
    <row r="1" spans="1:16">
      <c r="A1" s="14" t="s">
        <v>83</v>
      </c>
    </row>
    <row r="2" spans="1:16">
      <c r="A2" s="14" t="s">
        <v>84</v>
      </c>
    </row>
    <row r="3" spans="1:16">
      <c r="A3" s="14" t="s">
        <v>85</v>
      </c>
    </row>
    <row r="4" spans="1:16" ht="18" customHeight="1"/>
    <row r="5" spans="1:16" ht="24">
      <c r="A5" s="15" t="s">
        <v>86</v>
      </c>
      <c r="K5" s="16"/>
      <c r="L5" s="14" t="s">
        <v>87</v>
      </c>
    </row>
    <row r="6" spans="1:16" ht="17.25" customHeight="1">
      <c r="A6" s="17" t="s">
        <v>88</v>
      </c>
    </row>
    <row r="7" spans="1:16" ht="17.25" customHeight="1"/>
    <row r="8" spans="1:16" ht="17.25" customHeight="1" thickBot="1">
      <c r="A8" s="18" t="s">
        <v>89</v>
      </c>
      <c r="B8" s="19"/>
      <c r="C8" s="20" t="s">
        <v>90</v>
      </c>
      <c r="D8" s="19"/>
      <c r="E8" s="20" t="s">
        <v>91</v>
      </c>
      <c r="F8" s="18" t="s">
        <v>92</v>
      </c>
      <c r="G8" s="20">
        <f>B8</f>
        <v>0</v>
      </c>
      <c r="H8" s="20" t="s">
        <v>90</v>
      </c>
      <c r="I8" s="19"/>
      <c r="J8" s="20" t="s">
        <v>91</v>
      </c>
      <c r="L8" s="21" t="s">
        <v>93</v>
      </c>
      <c r="M8" s="21">
        <f>I8-D8+1</f>
        <v>1</v>
      </c>
      <c r="O8" s="22">
        <v>4</v>
      </c>
      <c r="P8" s="21">
        <v>30</v>
      </c>
    </row>
    <row r="9" spans="1:16" ht="17.25" customHeight="1">
      <c r="A9" s="18"/>
      <c r="B9" s="23"/>
      <c r="C9" s="18"/>
      <c r="D9" s="23"/>
      <c r="E9" s="18"/>
      <c r="F9" s="18"/>
      <c r="G9" s="18"/>
      <c r="H9" s="18"/>
      <c r="I9" s="23"/>
      <c r="J9" s="18"/>
      <c r="O9" s="22">
        <v>5</v>
      </c>
      <c r="P9" s="21">
        <v>31</v>
      </c>
    </row>
    <row r="10" spans="1:16" ht="17.25" customHeight="1" thickBot="1">
      <c r="A10" s="17" t="s">
        <v>94</v>
      </c>
      <c r="O10" s="22">
        <v>6</v>
      </c>
      <c r="P10" s="21">
        <v>30</v>
      </c>
    </row>
    <row r="11" spans="1:16" ht="17.25" customHeight="1">
      <c r="A11" s="24" t="s">
        <v>95</v>
      </c>
      <c r="B11" s="25"/>
      <c r="I11" s="18"/>
      <c r="K11" s="26"/>
      <c r="O11" s="22">
        <v>7</v>
      </c>
      <c r="P11" s="21">
        <v>31</v>
      </c>
    </row>
    <row r="12" spans="1:16" ht="17.25" customHeight="1" thickBot="1">
      <c r="A12" s="27" t="s">
        <v>96</v>
      </c>
      <c r="B12" s="28"/>
      <c r="I12" s="18"/>
      <c r="K12" s="26"/>
      <c r="O12" s="22">
        <v>8</v>
      </c>
      <c r="P12" s="21">
        <v>31</v>
      </c>
    </row>
    <row r="13" spans="1:16" ht="17.25" customHeight="1" thickBot="1">
      <c r="N13" s="26"/>
      <c r="O13" s="22">
        <v>9</v>
      </c>
      <c r="P13" s="21">
        <v>30</v>
      </c>
    </row>
    <row r="14" spans="1:16" ht="17.25" customHeight="1">
      <c r="A14" s="17" t="s">
        <v>97</v>
      </c>
      <c r="J14" s="29"/>
      <c r="K14" s="30"/>
      <c r="L14" s="30"/>
      <c r="M14" s="31"/>
      <c r="N14" s="26"/>
      <c r="O14" s="22">
        <v>10</v>
      </c>
      <c r="P14" s="21">
        <v>31</v>
      </c>
    </row>
    <row r="15" spans="1:16" ht="17.25" customHeight="1" thickBot="1">
      <c r="A15" s="32">
        <f>B8</f>
        <v>0</v>
      </c>
      <c r="B15" s="14" t="s">
        <v>98</v>
      </c>
      <c r="F15" s="14" t="s">
        <v>99</v>
      </c>
      <c r="J15" s="33"/>
      <c r="K15" s="34">
        <f>B8</f>
        <v>0</v>
      </c>
      <c r="L15" s="14" t="s">
        <v>100</v>
      </c>
      <c r="M15" s="35"/>
      <c r="O15" s="22">
        <v>11</v>
      </c>
      <c r="P15" s="21">
        <v>30</v>
      </c>
    </row>
    <row r="16" spans="1:16" ht="17.25" customHeight="1">
      <c r="A16" s="36" t="s">
        <v>95</v>
      </c>
      <c r="B16" s="37" t="e">
        <f>ROUNDDOWN(B11/VLOOKUP($B$8,$O$8:$P$19,2,0),0)*$M$8</f>
        <v>#N/A</v>
      </c>
      <c r="F16" s="24" t="s">
        <v>95</v>
      </c>
      <c r="G16" s="25"/>
      <c r="J16" s="33"/>
      <c r="K16" s="38" t="s">
        <v>95</v>
      </c>
      <c r="L16" s="39" t="e">
        <f>IF(G16="",B16,MIN(B16,G16))</f>
        <v>#N/A</v>
      </c>
      <c r="M16" s="35"/>
      <c r="O16" s="22">
        <v>12</v>
      </c>
      <c r="P16" s="21">
        <v>31</v>
      </c>
    </row>
    <row r="17" spans="1:16" ht="17.25" customHeight="1" thickBot="1">
      <c r="A17" s="36" t="s">
        <v>96</v>
      </c>
      <c r="B17" s="37" t="e">
        <f>ROUNDDOWN(B12/VLOOKUP($B$8,$O$8:$P$19,2,0),0)*$M$8</f>
        <v>#N/A</v>
      </c>
      <c r="F17" s="27" t="s">
        <v>96</v>
      </c>
      <c r="G17" s="28"/>
      <c r="J17" s="33"/>
      <c r="K17" s="40" t="s">
        <v>96</v>
      </c>
      <c r="L17" s="41" t="e">
        <f>IF(G17="",B17,MIN(B17,G17))</f>
        <v>#N/A</v>
      </c>
      <c r="M17" s="35"/>
      <c r="O17" s="22">
        <v>1</v>
      </c>
      <c r="P17" s="21">
        <v>31</v>
      </c>
    </row>
    <row r="18" spans="1:16" ht="17.25" customHeight="1" thickBot="1">
      <c r="J18" s="42"/>
      <c r="K18" s="43"/>
      <c r="L18" s="43"/>
      <c r="M18" s="44"/>
      <c r="O18" s="22">
        <v>2</v>
      </c>
      <c r="P18" s="21">
        <v>28</v>
      </c>
    </row>
    <row r="19" spans="1:16" ht="17.25" customHeight="1">
      <c r="E19" s="14" t="s">
        <v>101</v>
      </c>
      <c r="H19" s="45"/>
      <c r="O19" s="22">
        <v>3</v>
      </c>
      <c r="P19" s="21">
        <v>31</v>
      </c>
    </row>
    <row r="20" spans="1:16" ht="17.25" customHeight="1"/>
    <row r="21" spans="1:16" ht="17.25" customHeight="1"/>
  </sheetData>
  <phoneticPr fontId="2"/>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〔福祉避難所〕宿舎別 ・経費</vt:lpstr>
      <vt:lpstr>〔福祉避難所〕宿舎別 ・経費 (区分変更）</vt:lpstr>
      <vt:lpstr>記入例（様式1-3）</vt:lpstr>
      <vt:lpstr>記入例（経費）</vt:lpstr>
      <vt:lpstr>記入例（様式1-4）</vt:lpstr>
      <vt:lpstr>索引</vt:lpstr>
      <vt:lpstr>(参考)助成期間開始日確認シート</vt:lpstr>
      <vt:lpstr>(参考)日割り計算シート</vt:lpstr>
      <vt:lpstr>'(参考)助成期間開始日確認シート'!Print_Area</vt:lpstr>
      <vt:lpstr>'〔福祉避難所〕宿舎別 ・経費'!Print_Area</vt:lpstr>
      <vt:lpstr>'〔福祉避難所〕宿舎別 ・経費 (区分変更）'!Print_Area</vt:lpstr>
      <vt:lpstr>'記入例（経費）'!Print_Area</vt:lpstr>
      <vt:lpstr>'記入例（様式1-3）'!Print_Area</vt:lpstr>
      <vt:lpstr>'記入例（様式1-4）'!Print_Area</vt:lpstr>
      <vt:lpstr>索引!Print_Area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sinzai242</dc:creator>
  <cp:lastModifiedBy>sinzai189</cp:lastModifiedBy>
  <cp:lastPrinted>2025-06-16T00:39:33Z</cp:lastPrinted>
  <dcterms:created xsi:type="dcterms:W3CDTF">2025-05-30T06:37:24Z</dcterms:created>
  <dcterms:modified xsi:type="dcterms:W3CDTF">2025-06-16T01:06:08Z</dcterms:modified>
</cp:coreProperties>
</file>