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24226"/>
  <mc:AlternateContent xmlns:mc="http://schemas.openxmlformats.org/markup-compatibility/2006">
    <mc:Choice Requires="x15">
      <x15ac:absPath xmlns:x15ac="http://schemas.microsoft.com/office/spreadsheetml/2010/11/ac" url="Z:\52　HP関係\R4年度\R41101更新分（登録要件基準表等）\"/>
    </mc:Choice>
  </mc:AlternateContent>
  <xr:revisionPtr revIDLastSave="0" documentId="13_ncr:1_{230DBAFE-9892-406C-8FB0-EEF9A9A2A535}" xr6:coauthVersionLast="36" xr6:coauthVersionMax="47" xr10:uidLastSave="{00000000-0000-0000-0000-000000000000}"/>
  <bookViews>
    <workbookView xWindow="60" yWindow="240" windowWidth="16980" windowHeight="15015" xr2:uid="{00000000-000D-0000-FFFF-FFFF00000000}"/>
  </bookViews>
  <sheets>
    <sheet name="①本則基準" sheetId="1" r:id="rId1"/>
    <sheet name="②準ずる基準" sheetId="2" r:id="rId2"/>
  </sheets>
  <definedNames>
    <definedName name="_xlnm.Print_Area" localSheetId="0">①本則基準!$B$2:$AC$314</definedName>
    <definedName name="_xlnm.Print_Area" localSheetId="1">②準ずる基準!$B$2:$AC$186</definedName>
    <definedName name="_xlnm.Print_Titles" localSheetId="0">①本則基準!$9:$9</definedName>
    <definedName name="_xlnm.Print_Titles" localSheetId="1">②準ずる基準!$9:$9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57" i="1" l="1"/>
  <c r="AE258" i="1"/>
  <c r="AE257" i="1"/>
  <c r="AE256" i="1"/>
  <c r="AJ254" i="1"/>
  <c r="AE247" i="1"/>
  <c r="AJ256" i="1"/>
  <c r="AF88" i="1"/>
  <c r="AF90" i="1"/>
  <c r="AF89" i="1"/>
  <c r="AF55" i="1"/>
  <c r="AF57" i="1"/>
  <c r="AF58" i="1"/>
  <c r="AF56" i="1"/>
  <c r="AE267" i="1"/>
  <c r="AE266" i="1"/>
  <c r="AE265" i="1"/>
  <c r="AH264" i="1" s="1"/>
  <c r="AE264" i="1"/>
  <c r="AE262" i="1"/>
  <c r="AE261" i="1"/>
  <c r="AE259" i="1"/>
  <c r="AH259" i="1" s="1"/>
  <c r="AJ160" i="2"/>
  <c r="Y123" i="2"/>
  <c r="AJ123" i="2" s="1"/>
  <c r="Y53" i="2"/>
  <c r="AJ53" i="2"/>
  <c r="AE30" i="2"/>
  <c r="AE31" i="2"/>
  <c r="AH30" i="2" s="1"/>
  <c r="AE29" i="2"/>
  <c r="AE28" i="2"/>
  <c r="AH28" i="2"/>
  <c r="AE27" i="2"/>
  <c r="AE26" i="2"/>
  <c r="AH26" i="2" s="1"/>
  <c r="AE24" i="2"/>
  <c r="AH23" i="2"/>
  <c r="AE23" i="2"/>
  <c r="AE22" i="2"/>
  <c r="AE21" i="2"/>
  <c r="AH21" i="2" s="1"/>
  <c r="AE19" i="2"/>
  <c r="AE18" i="2"/>
  <c r="AH18" i="2"/>
  <c r="AE17" i="2"/>
  <c r="AE16" i="2"/>
  <c r="AH16" i="2" s="1"/>
  <c r="AE15" i="2"/>
  <c r="AE14" i="2"/>
  <c r="AH14" i="2"/>
  <c r="AE12" i="2"/>
  <c r="AE11" i="2"/>
  <c r="AH11" i="2" s="1"/>
  <c r="Y204" i="1"/>
  <c r="AJ204" i="1" s="1"/>
  <c r="Y239" i="1"/>
  <c r="AJ239" i="1"/>
  <c r="AJ238" i="1"/>
  <c r="AF163" i="1"/>
  <c r="AF164" i="1"/>
  <c r="AJ163" i="1" s="1"/>
  <c r="AF165" i="1"/>
  <c r="AE163" i="1"/>
  <c r="AE166" i="1"/>
  <c r="AH163" i="1" s="1"/>
  <c r="AE167" i="1"/>
  <c r="AF154" i="1"/>
  <c r="AF155" i="1"/>
  <c r="AF156" i="1"/>
  <c r="AF145" i="1"/>
  <c r="AF146" i="1"/>
  <c r="AF147" i="1"/>
  <c r="AE154" i="1"/>
  <c r="AE157" i="1"/>
  <c r="AE158" i="1"/>
  <c r="AE145" i="1"/>
  <c r="AE148" i="1"/>
  <c r="AE149" i="1"/>
  <c r="AE170" i="1"/>
  <c r="AE171" i="1"/>
  <c r="AE172" i="1"/>
  <c r="AJ149" i="1"/>
  <c r="AE141" i="1"/>
  <c r="AE140" i="1"/>
  <c r="AE139" i="1"/>
  <c r="AH103" i="1"/>
  <c r="AJ103" i="1" s="1"/>
  <c r="AE50" i="1"/>
  <c r="AE49" i="1"/>
  <c r="AH49" i="1" s="1"/>
  <c r="AE48" i="1"/>
  <c r="AH47" i="1" s="1"/>
  <c r="AE47" i="1"/>
  <c r="AE46" i="1"/>
  <c r="AE45" i="1"/>
  <c r="AH45" i="1" s="1"/>
  <c r="AE44" i="1"/>
  <c r="AE43" i="1"/>
  <c r="AF22" i="1"/>
  <c r="AJ24" i="1"/>
  <c r="AE41" i="1"/>
  <c r="AE40" i="1"/>
  <c r="AH40" i="1" s="1"/>
  <c r="AE38" i="1"/>
  <c r="AE39" i="1"/>
  <c r="AE35" i="1"/>
  <c r="AH35" i="1" s="1"/>
  <c r="AE36" i="1"/>
  <c r="AE34" i="1"/>
  <c r="AE33" i="1"/>
  <c r="AE32" i="1"/>
  <c r="AH31" i="1" s="1"/>
  <c r="AE31" i="1"/>
  <c r="AF26" i="1"/>
  <c r="AJ28" i="1" s="1"/>
  <c r="AE29" i="1"/>
  <c r="AE28" i="1"/>
  <c r="AH28" i="1" s="1"/>
  <c r="AE27" i="1"/>
  <c r="AE26" i="1"/>
  <c r="AH26" i="1" s="1"/>
  <c r="AE24" i="1"/>
  <c r="AE25" i="1"/>
  <c r="AE23" i="1"/>
  <c r="AE22" i="1"/>
  <c r="AE11" i="1"/>
  <c r="AE12" i="1"/>
  <c r="AE14" i="1"/>
  <c r="AE15" i="1"/>
  <c r="AH14" i="1" s="1"/>
  <c r="AE19" i="1"/>
  <c r="AE20" i="1"/>
  <c r="AH19" i="1"/>
  <c r="AE18" i="1"/>
  <c r="AE17" i="1"/>
  <c r="AH17" i="1" s="1"/>
  <c r="AF64" i="1"/>
  <c r="AE177" i="1"/>
  <c r="Y159" i="2"/>
  <c r="AE36" i="2"/>
  <c r="AF36" i="2"/>
  <c r="AE37" i="2"/>
  <c r="AF37" i="2"/>
  <c r="AE38" i="2"/>
  <c r="AH36" i="2"/>
  <c r="AF38" i="2"/>
  <c r="AF39" i="2"/>
  <c r="AE42" i="2"/>
  <c r="AF42" i="2"/>
  <c r="AJ42" i="2"/>
  <c r="AE43" i="2"/>
  <c r="AF43" i="2"/>
  <c r="AE44" i="2"/>
  <c r="AJ44" i="2" s="1"/>
  <c r="AF44" i="2"/>
  <c r="AE45" i="2"/>
  <c r="AF45" i="2"/>
  <c r="AE46" i="2"/>
  <c r="AF46" i="2"/>
  <c r="AJ46" i="2" s="1"/>
  <c r="AE47" i="2"/>
  <c r="AF47" i="2"/>
  <c r="AJ47" i="2"/>
  <c r="AE48" i="2"/>
  <c r="AH48" i="2" s="1"/>
  <c r="AE49" i="2"/>
  <c r="AE50" i="2"/>
  <c r="AH50" i="2"/>
  <c r="AJ50" i="2" s="1"/>
  <c r="AE51" i="2"/>
  <c r="AJ52" i="2"/>
  <c r="AJ54" i="2"/>
  <c r="AF57" i="2"/>
  <c r="AF58" i="2"/>
  <c r="AF59" i="2"/>
  <c r="AF60" i="2"/>
  <c r="AF61" i="2"/>
  <c r="AE63" i="2"/>
  <c r="AE64" i="2"/>
  <c r="AE65" i="2"/>
  <c r="AE67" i="2"/>
  <c r="AE68" i="2"/>
  <c r="AF68" i="2"/>
  <c r="AJ68" i="2"/>
  <c r="AJ69" i="2" s="1"/>
  <c r="AE69" i="2"/>
  <c r="AH67" i="2" s="1"/>
  <c r="AF69" i="2"/>
  <c r="AE70" i="2"/>
  <c r="AJ70" i="2"/>
  <c r="AE71" i="2"/>
  <c r="AE72" i="2"/>
  <c r="AH71" i="2"/>
  <c r="AE73" i="2"/>
  <c r="AE74" i="2"/>
  <c r="AH73" i="2" s="1"/>
  <c r="AE75" i="2"/>
  <c r="AE76" i="2"/>
  <c r="AE77" i="2"/>
  <c r="AE78" i="2"/>
  <c r="AE79" i="2"/>
  <c r="AE80" i="2"/>
  <c r="AE81" i="2"/>
  <c r="AE82" i="2"/>
  <c r="AE83" i="2"/>
  <c r="AE85" i="2"/>
  <c r="AH85" i="2" s="1"/>
  <c r="AE90" i="2"/>
  <c r="AE91" i="2"/>
  <c r="AH90" i="2" s="1"/>
  <c r="AE92" i="2"/>
  <c r="AJ92" i="2"/>
  <c r="AJ93" i="2"/>
  <c r="AJ94" i="2"/>
  <c r="AJ95" i="2"/>
  <c r="AE97" i="2"/>
  <c r="AE98" i="2"/>
  <c r="AH97" i="2" s="1"/>
  <c r="AJ98" i="2"/>
  <c r="AE99" i="2"/>
  <c r="AE100" i="2"/>
  <c r="AE101" i="2"/>
  <c r="AE102" i="2"/>
  <c r="AE104" i="2"/>
  <c r="AE105" i="2"/>
  <c r="AE106" i="2"/>
  <c r="AE108" i="2"/>
  <c r="AH108" i="2" s="1"/>
  <c r="AE109" i="2"/>
  <c r="AE110" i="2"/>
  <c r="AE111" i="2"/>
  <c r="AE112" i="2"/>
  <c r="AH111" i="2" s="1"/>
  <c r="AE113" i="2"/>
  <c r="AE115" i="2"/>
  <c r="AE116" i="2"/>
  <c r="AJ116" i="2"/>
  <c r="AE117" i="2"/>
  <c r="AJ117" i="2"/>
  <c r="AE119" i="2"/>
  <c r="AE120" i="2"/>
  <c r="AE121" i="2"/>
  <c r="Y122" i="2"/>
  <c r="AJ122" i="2"/>
  <c r="Y124" i="2"/>
  <c r="AJ124" i="2"/>
  <c r="AJ127" i="2"/>
  <c r="AE130" i="2"/>
  <c r="AE131" i="2"/>
  <c r="AH130" i="2" s="1"/>
  <c r="AE132" i="2"/>
  <c r="AJ132" i="2"/>
  <c r="AE135" i="2"/>
  <c r="AE136" i="2"/>
  <c r="AH135" i="2"/>
  <c r="AE139" i="2"/>
  <c r="AE140" i="2"/>
  <c r="AE143" i="2"/>
  <c r="AE144" i="2"/>
  <c r="AE145" i="2"/>
  <c r="AJ148" i="2"/>
  <c r="AJ149" i="2"/>
  <c r="AJ150" i="2"/>
  <c r="AJ152" i="2"/>
  <c r="AE154" i="2"/>
  <c r="AE155" i="2"/>
  <c r="AE156" i="2"/>
  <c r="AE157" i="2"/>
  <c r="AE158" i="2"/>
  <c r="AE159" i="2"/>
  <c r="AJ159" i="2"/>
  <c r="AE160" i="2"/>
  <c r="Y161" i="2"/>
  <c r="AE161" i="2"/>
  <c r="AJ161" i="2"/>
  <c r="AE162" i="2"/>
  <c r="AE163" i="2"/>
  <c r="AE165" i="2"/>
  <c r="AE166" i="2"/>
  <c r="AH165" i="2" s="1"/>
  <c r="AE167" i="2"/>
  <c r="AE168" i="2"/>
  <c r="AH168" i="2" s="1"/>
  <c r="AE169" i="2"/>
  <c r="AE170" i="2"/>
  <c r="AJ171" i="2"/>
  <c r="AJ172" i="2"/>
  <c r="AJ173" i="2"/>
  <c r="AJ175" i="2"/>
  <c r="AE55" i="1"/>
  <c r="AE56" i="1"/>
  <c r="AE61" i="1"/>
  <c r="AE62" i="1"/>
  <c r="AE63" i="1"/>
  <c r="AF62" i="1"/>
  <c r="AF63" i="1"/>
  <c r="AE64" i="1"/>
  <c r="AH64" i="1" s="1"/>
  <c r="AE65" i="1"/>
  <c r="AF65" i="1"/>
  <c r="AE66" i="1"/>
  <c r="AE67" i="1"/>
  <c r="AF67" i="1"/>
  <c r="AJ67" i="1" s="1"/>
  <c r="AE68" i="1"/>
  <c r="AH66" i="1" s="1"/>
  <c r="AF68" i="1"/>
  <c r="AJ68" i="1" s="1"/>
  <c r="AF69" i="1"/>
  <c r="AJ69" i="1" s="1"/>
  <c r="AF70" i="1"/>
  <c r="AF71" i="1"/>
  <c r="AJ70" i="1" s="1"/>
  <c r="AE73" i="1"/>
  <c r="AF73" i="1"/>
  <c r="AJ73" i="1"/>
  <c r="AE74" i="1"/>
  <c r="AE75" i="1"/>
  <c r="AF75" i="1"/>
  <c r="AJ75" i="1"/>
  <c r="AF76" i="1"/>
  <c r="AJ76" i="1"/>
  <c r="AE78" i="1"/>
  <c r="AE79" i="1"/>
  <c r="AH78" i="1" s="1"/>
  <c r="AJ79" i="1"/>
  <c r="AE80" i="1"/>
  <c r="AJ80" i="1"/>
  <c r="AE81" i="1"/>
  <c r="AJ81" i="1"/>
  <c r="AJ82" i="1"/>
  <c r="AG83" i="1"/>
  <c r="AI83" i="1"/>
  <c r="AJ83" i="1"/>
  <c r="AG84" i="1"/>
  <c r="AH84" i="1"/>
  <c r="AG85" i="1"/>
  <c r="AE87" i="1"/>
  <c r="AE88" i="1"/>
  <c r="AF91" i="1"/>
  <c r="AE94" i="1"/>
  <c r="AE95" i="1"/>
  <c r="AH94" i="1" s="1"/>
  <c r="AF95" i="1"/>
  <c r="AE96" i="1"/>
  <c r="AF96" i="1"/>
  <c r="AE97" i="1"/>
  <c r="AE98" i="1"/>
  <c r="AF97" i="1" s="1"/>
  <c r="AF98" i="1"/>
  <c r="AF99" i="1"/>
  <c r="AE101" i="1"/>
  <c r="AE102" i="1"/>
  <c r="AE103" i="1"/>
  <c r="AE104" i="1"/>
  <c r="AJ105" i="1"/>
  <c r="Y106" i="1"/>
  <c r="AJ106" i="1" s="1"/>
  <c r="AJ107" i="1"/>
  <c r="AF110" i="1"/>
  <c r="AF111" i="1"/>
  <c r="AF112" i="1"/>
  <c r="AF113" i="1"/>
  <c r="AF114" i="1"/>
  <c r="AE116" i="1"/>
  <c r="AE117" i="1"/>
  <c r="AE118" i="1"/>
  <c r="AE121" i="1"/>
  <c r="AH121" i="1" s="1"/>
  <c r="AE122" i="1"/>
  <c r="AJ122" i="1"/>
  <c r="AJ123" i="1"/>
  <c r="AE123" i="1"/>
  <c r="AE124" i="1"/>
  <c r="AJ124" i="1"/>
  <c r="AE125" i="1"/>
  <c r="AH125" i="1" s="1"/>
  <c r="AE126" i="1"/>
  <c r="AE127" i="1"/>
  <c r="AE128" i="1"/>
  <c r="AE129" i="1"/>
  <c r="AH127" i="1"/>
  <c r="AE130" i="1"/>
  <c r="AE131" i="1"/>
  <c r="AH130" i="1"/>
  <c r="AE132" i="1"/>
  <c r="AE133" i="1"/>
  <c r="AE134" i="1"/>
  <c r="AE135" i="1"/>
  <c r="AE136" i="1"/>
  <c r="AH134" i="1" s="1"/>
  <c r="AE137" i="1"/>
  <c r="AJ150" i="1"/>
  <c r="AJ151" i="1"/>
  <c r="AJ152" i="1"/>
  <c r="AJ158" i="1"/>
  <c r="AJ159" i="1"/>
  <c r="AJ160" i="1"/>
  <c r="AJ161" i="1"/>
  <c r="AJ167" i="1"/>
  <c r="AJ168" i="1"/>
  <c r="AJ169" i="1"/>
  <c r="AJ170" i="1"/>
  <c r="AJ171" i="1"/>
  <c r="AE173" i="1"/>
  <c r="AE174" i="1"/>
  <c r="AE175" i="1"/>
  <c r="AE176" i="1"/>
  <c r="AE178" i="1"/>
  <c r="AE179" i="1"/>
  <c r="AJ179" i="1"/>
  <c r="AE181" i="1"/>
  <c r="AH181" i="1" s="1"/>
  <c r="AE182" i="1"/>
  <c r="AJ182" i="1"/>
  <c r="AE184" i="1"/>
  <c r="AH184" i="1" s="1"/>
  <c r="AE185" i="1"/>
  <c r="AJ185" i="1"/>
  <c r="AE187" i="1"/>
  <c r="AE188" i="1"/>
  <c r="AE189" i="1"/>
  <c r="AE190" i="1"/>
  <c r="AE191" i="1"/>
  <c r="AH190" i="1" s="1"/>
  <c r="AE192" i="1"/>
  <c r="AE193" i="1"/>
  <c r="AE194" i="1"/>
  <c r="AH193" i="1" s="1"/>
  <c r="AE195" i="1"/>
  <c r="AE196" i="1"/>
  <c r="AH196" i="1" s="1"/>
  <c r="AE197" i="1"/>
  <c r="AE198" i="1"/>
  <c r="AJ197" i="1"/>
  <c r="AJ198" i="1"/>
  <c r="AE200" i="1"/>
  <c r="AE201" i="1"/>
  <c r="AE202" i="1"/>
  <c r="AJ203" i="1"/>
  <c r="AJ205" i="1"/>
  <c r="AE207" i="1"/>
  <c r="AE208" i="1"/>
  <c r="AE209" i="1"/>
  <c r="AJ208" i="1"/>
  <c r="AJ209" i="1"/>
  <c r="AE211" i="1"/>
  <c r="AE212" i="1"/>
  <c r="AJ212" i="1"/>
  <c r="AE213" i="1"/>
  <c r="AJ213" i="1"/>
  <c r="AE215" i="1"/>
  <c r="AE216" i="1"/>
  <c r="AE219" i="1"/>
  <c r="AE220" i="1"/>
  <c r="AE223" i="1"/>
  <c r="AE224" i="1"/>
  <c r="AE225" i="1"/>
  <c r="AJ227" i="1"/>
  <c r="AJ228" i="1"/>
  <c r="AJ229" i="1"/>
  <c r="AJ230" i="1"/>
  <c r="AJ231" i="1"/>
  <c r="AE233" i="1"/>
  <c r="AE234" i="1"/>
  <c r="AE235" i="1"/>
  <c r="AE236" i="1"/>
  <c r="AE237" i="1"/>
  <c r="AE238" i="1"/>
  <c r="AE239" i="1"/>
  <c r="AE240" i="1"/>
  <c r="AH241" i="1" s="1"/>
  <c r="AE241" i="1"/>
  <c r="AE242" i="1"/>
  <c r="AJ240" i="1"/>
  <c r="AE244" i="1"/>
  <c r="AE245" i="1"/>
  <c r="AE246" i="1"/>
  <c r="AE248" i="1"/>
  <c r="AH247" i="1"/>
  <c r="AE249" i="1"/>
  <c r="AJ250" i="1"/>
  <c r="AJ251" i="1"/>
  <c r="AJ252" i="1"/>
  <c r="AE268" i="1"/>
  <c r="AE269" i="1"/>
  <c r="AE270" i="1"/>
  <c r="AE271" i="1"/>
  <c r="AE272" i="1"/>
  <c r="AJ273" i="1"/>
  <c r="AE273" i="1"/>
  <c r="AJ276" i="1"/>
  <c r="AE274" i="1"/>
  <c r="AE275" i="1"/>
  <c r="AH273" i="1" s="1"/>
  <c r="AE276" i="1"/>
  <c r="AE277" i="1"/>
  <c r="AH276" i="1" s="1"/>
  <c r="AE278" i="1"/>
  <c r="AE279" i="1"/>
  <c r="AE280" i="1"/>
  <c r="AE281" i="1"/>
  <c r="AE282" i="1"/>
  <c r="AH282" i="1" s="1"/>
  <c r="AE283" i="1"/>
  <c r="AE284" i="1"/>
  <c r="AJ286" i="1"/>
  <c r="AJ287" i="1"/>
  <c r="AJ288" i="1"/>
  <c r="AE288" i="1"/>
  <c r="AE289" i="1"/>
  <c r="AE290" i="1"/>
  <c r="AJ292" i="1"/>
  <c r="AJ293" i="1"/>
  <c r="AE291" i="1"/>
  <c r="AJ294" i="1"/>
  <c r="AE292" i="1"/>
  <c r="AJ295" i="1"/>
  <c r="AE293" i="1"/>
  <c r="AH291" i="1"/>
  <c r="AE294" i="1"/>
  <c r="AE295" i="1"/>
  <c r="AE296" i="1"/>
  <c r="AJ297" i="1"/>
  <c r="Y295" i="1"/>
  <c r="AJ298" i="1" s="1"/>
  <c r="AJ299" i="1"/>
  <c r="AE298" i="1"/>
  <c r="AE299" i="1"/>
  <c r="AE300" i="1"/>
  <c r="AJ303" i="1"/>
  <c r="AJ304" i="1"/>
  <c r="AH176" i="1"/>
  <c r="AH139" i="1"/>
  <c r="AH244" i="1"/>
  <c r="AH22" i="1"/>
  <c r="AH215" i="1" l="1"/>
  <c r="AH178" i="1"/>
  <c r="AH73" i="1"/>
  <c r="AH233" i="1"/>
  <c r="AH223" i="1"/>
  <c r="AH173" i="1"/>
  <c r="AH97" i="1"/>
  <c r="AH87" i="1"/>
  <c r="AF61" i="1"/>
  <c r="AH162" i="2"/>
  <c r="AH115" i="2"/>
  <c r="AH256" i="1"/>
  <c r="AH270" i="1"/>
  <c r="AH61" i="1"/>
  <c r="AH154" i="2"/>
  <c r="AH143" i="2"/>
  <c r="AH104" i="2"/>
  <c r="AJ45" i="2"/>
  <c r="AH24" i="1"/>
  <c r="AH38" i="1"/>
  <c r="AJ154" i="1"/>
  <c r="AH267" i="1"/>
  <c r="AH101" i="1"/>
  <c r="AF94" i="1"/>
  <c r="AJ96" i="1" s="1"/>
  <c r="AH76" i="2"/>
  <c r="AG55" i="1"/>
  <c r="AJ55" i="1" s="1"/>
  <c r="AH211" i="1"/>
  <c r="AH200" i="1"/>
  <c r="AJ110" i="1"/>
  <c r="AH293" i="1"/>
  <c r="AH219" i="1"/>
  <c r="AH187" i="1"/>
  <c r="AH65" i="1"/>
  <c r="AH55" i="1"/>
  <c r="AH139" i="2"/>
  <c r="AH119" i="2"/>
  <c r="AJ57" i="2"/>
  <c r="AH33" i="1"/>
  <c r="AH154" i="1"/>
  <c r="AH237" i="1"/>
  <c r="AH100" i="2"/>
  <c r="AH63" i="2"/>
  <c r="AH288" i="1"/>
  <c r="AH279" i="1"/>
  <c r="AH207" i="1"/>
  <c r="AH116" i="1"/>
  <c r="AG88" i="1"/>
  <c r="AJ88" i="1" s="1"/>
  <c r="AH158" i="2"/>
  <c r="AH80" i="2"/>
  <c r="AJ43" i="2"/>
  <c r="AH43" i="1"/>
  <c r="AH170" i="1"/>
  <c r="AJ145" i="1"/>
  <c r="AH298" i="1"/>
  <c r="AH145" i="1"/>
  <c r="AH11" i="1"/>
  <c r="AJ98" i="1"/>
  <c r="AJ99" i="1"/>
  <c r="AJ63" i="1"/>
  <c r="AJ62" i="1"/>
  <c r="AJ95" i="1" l="1"/>
</calcChain>
</file>

<file path=xl/sharedStrings.xml><?xml version="1.0" encoding="utf-8"?>
<sst xmlns="http://schemas.openxmlformats.org/spreadsheetml/2006/main" count="2742" uniqueCount="627">
  <si>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</si>
  <si>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</si>
  <si>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</si>
  <si>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</si>
  <si>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</si>
  <si>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</si>
  <si>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</si>
  <si>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</si>
  <si>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</si>
  <si>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</si>
  <si>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</si>
  <si>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</si>
  <si>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</si>
  <si>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</si>
  <si>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</si>
  <si>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</si>
  <si>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</si>
  <si>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</si>
  <si>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</si>
  <si>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</si>
  <si>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</si>
  <si>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</si>
  <si>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</si>
  <si>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</si>
  <si>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</si>
  <si>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</si>
  <si>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</si>
  <si>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</si>
  <si>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</si>
  <si>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</si>
  <si>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</si>
  <si>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</si>
  <si>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</si>
  <si>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</si>
  <si>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</si>
  <si>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</si>
  <si>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</si>
  <si>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</si>
  <si>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</si>
  <si>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</si>
  <si>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</si>
  <si>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</si>
  <si>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</si>
  <si>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</si>
  <si>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</si>
  <si>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</si>
  <si>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</si>
  <si>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</si>
  <si>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</si>
  <si>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</si>
  <si>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</si>
  <si>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</si>
  <si>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</si>
  <si>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</si>
  <si>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</si>
  <si>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</si>
  <si>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</si>
  <si>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</si>
  <si>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</si>
  <si>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</si>
  <si>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</si>
  <si>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</si>
  <si>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</si>
  <si>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</si>
  <si>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</si>
  <si>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</si>
  <si>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</si>
  <si>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</si>
  <si>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</si>
  <si>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</si>
  <si>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</si>
  <si>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</si>
  <si>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</si>
  <si>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</si>
  <si>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</si>
  <si>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</si>
  <si>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</si>
  <si>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</si>
  <si>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</si>
  <si>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</si>
  <si>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</si>
  <si>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</si>
  <si>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</si>
  <si>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</si>
  <si>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</si>
  <si>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</si>
  <si>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</si>
  <si>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</si>
  <si>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</si>
  <si>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</si>
  <si>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</si>
  <si>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</si>
  <si>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</si>
  <si>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</si>
  <si>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</si>
  <si>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</si>
  <si>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</si>
  <si>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</si>
  <si>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</si>
  <si>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</si>
  <si>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</si>
  <si>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</si>
  <si>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</si>
  <si>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</si>
  <si>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</si>
  <si>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</si>
  <si>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</si>
  <si>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</si>
  <si>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</si>
  <si>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</si>
  <si>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</si>
  <si>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</si>
  <si>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</si>
  <si>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</si>
  <si>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</si>
  <si>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</si>
  <si>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</si>
  <si>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</si>
  <si>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</si>
  <si>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</si>
  <si>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</si>
  <si>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</si>
  <si>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</si>
  <si>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</si>
  <si>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</si>
  <si>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</si>
  <si>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</si>
  <si>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</si>
  <si>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</si>
  <si>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</si>
  <si>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</si>
  <si>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</si>
  <si>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</si>
  <si>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</si>
  <si>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</si>
  <si>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</si>
  <si>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</si>
  <si>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</si>
  <si>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</si>
  <si>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</si>
  <si>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</si>
  <si>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</si>
  <si>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</si>
  <si>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</si>
  <si>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</si>
  <si>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</si>
  <si>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</si>
  <si>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</si>
  <si>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</si>
  <si>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</si>
  <si>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</si>
  <si>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</si>
  <si>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</si>
  <si>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</si>
  <si>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</si>
  <si>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</si>
  <si>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</si>
  <si>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</si>
  <si>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</si>
  <si>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</si>
  <si>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</si>
  <si>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</si>
  <si>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</si>
  <si>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</si>
  <si>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</si>
  <si>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</si>
  <si>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</si>
  <si>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</si>
  <si>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</si>
  <si>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</si>
  <si>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</si>
  <si>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</si>
  <si>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</si>
  <si>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</si>
  <si>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</si>
  <si>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</si>
  <si>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</si>
  <si>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</si>
  <si>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</si>
  <si>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</si>
  <si>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</si>
  <si>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</si>
  <si>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</si>
  <si>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</si>
  <si>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</si>
  <si>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</si>
  <si>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</si>
  <si>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</si>
  <si>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</si>
  <si>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</si>
  <si>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</si>
  <si>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</si>
  <si>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</si>
  <si>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</si>
  <si>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</si>
  <si>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</si>
  <si>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</si>
  <si>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</si>
  <si>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</si>
  <si>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</si>
  <si>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</si>
  <si>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</si>
  <si>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</si>
  <si>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</si>
  <si>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</si>
  <si>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</si>
  <si>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</si>
  <si>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</si>
  <si>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</si>
  <si>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</si>
  <si>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</si>
  <si>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</si>
  <si>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</si>
  <si>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</si>
  <si>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</si>
  <si>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</si>
  <si>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</si>
  <si>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</si>
  <si>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</si>
  <si>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</si>
  <si>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</si>
  <si>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</si>
  <si>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</si>
  <si>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</si>
  <si>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</si>
  <si>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</si>
  <si>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</si>
  <si>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</si>
  <si>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</si>
  <si>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</si>
  <si>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</si>
  <si>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</si>
  <si>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</si>
  <si>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</si>
  <si>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</si>
  <si>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</si>
  <si>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</si>
  <si>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</si>
  <si>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</si>
  <si>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</si>
  <si>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</si>
  <si>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</si>
  <si>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</si>
  <si>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</si>
  <si>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</si>
  <si>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</si>
  <si>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</si>
  <si>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</si>
  <si>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</si>
  <si>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</si>
  <si>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</si>
  <si>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</si>
  <si>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</si>
  <si>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</si>
  <si>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</si>
  <si>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</si>
  <si>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</si>
  <si>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</si>
  <si>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</si>
  <si>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</si>
  <si>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</si>
  <si>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</si>
  <si>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</si>
  <si>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</si>
  <si>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</si>
  <si>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</si>
  <si>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</si>
  <si>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</si>
  <si>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</si>
  <si>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</si>
  <si>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</si>
  <si>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</si>
  <si>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</si>
  <si>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</si>
  <si>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</si>
  <si>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</si>
  <si>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</si>
  <si>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</si>
  <si>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</si>
  <si>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</si>
  <si>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</si>
  <si>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</si>
  <si>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</si>
  <si>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</si>
  <si>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</si>
  <si>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</si>
  <si>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</si>
  <si>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</si>
  <si>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</si>
  <si>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</si>
  <si>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</si>
  <si>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</si>
  <si>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</si>
  <si>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</si>
  <si>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</si>
  <si>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</si>
  <si>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</si>
  <si>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</si>
  <si>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</si>
  <si>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</si>
  <si>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</si>
  <si>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</si>
  <si>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</si>
  <si>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</si>
  <si>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</si>
  <si>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</si>
  <si>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</si>
  <si>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</si>
  <si>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</si>
  <si>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</si>
  <si>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</si>
  <si>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</si>
  <si>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</si>
  <si>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</si>
  <si>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</si>
  <si>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</si>
  <si>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</si>
  <si>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</si>
  <si>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</si>
  <si>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</si>
  <si>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</si>
  <si>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</si>
  <si>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</si>
  <si>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</si>
  <si>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</si>
  <si>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</si>
  <si>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</si>
  <si>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</si>
  <si>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</si>
  <si>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</si>
  <si>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</si>
  <si>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</si>
  <si>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</si>
  <si>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</si>
  <si>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</si>
  <si>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</si>
  <si>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</si>
  <si>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</si>
  <si>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</si>
  <si>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</si>
  <si>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</si>
  <si>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</si>
  <si>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</si>
  <si>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</si>
  <si>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</si>
  <si>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</si>
  <si>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</si>
  <si>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</si>
  <si>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</si>
  <si>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</si>
  <si>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</si>
  <si>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</si>
  <si>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</si>
  <si>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</si>
  <si>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</si>
  <si>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</si>
  <si>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</si>
  <si>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</si>
  <si>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</si>
  <si>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</si>
  <si>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</si>
  <si>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</si>
  <si>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</si>
  <si>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</si>
  <si>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</si>
  <si>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</si>
  <si>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</si>
  <si>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</si>
  <si>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</si>
  <si>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</si>
  <si>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</si>
  <si>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</si>
  <si>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</si>
  <si>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</si>
  <si>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</si>
  <si>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</si>
  <si>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</si>
  <si>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</si>
  <si>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</si>
  <si>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</si>
  <si>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</si>
  <si>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</si>
  <si>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</si>
  <si>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</si>
  <si>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</si>
  <si>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</si>
  <si>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</si>
  <si>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</si>
  <si>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</si>
  <si>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</si>
  <si>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</si>
  <si>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</si>
  <si>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</si>
  <si>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</si>
  <si>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</si>
  <si>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</si>
  <si>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</si>
  <si>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</si>
  <si>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</si>
  <si>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</si>
  <si>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</si>
  <si>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</si>
  <si>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</si>
  <si>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</si>
  <si>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</si>
  <si>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</si>
  <si>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</si>
  <si>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</si>
  <si>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</si>
  <si>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</si>
  <si>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</si>
  <si>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</si>
  <si>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</si>
  <si>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</si>
  <si>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</si>
  <si>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</si>
  <si>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</si>
  <si>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</si>
  <si>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</si>
  <si>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</si>
  <si>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</si>
  <si>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</si>
  <si>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</si>
  <si>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</si>
  <si>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</si>
  <si>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</si>
  <si>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</si>
  <si>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</si>
  <si>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</si>
  <si>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</si>
  <si>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</si>
  <si>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</si>
  <si>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</si>
  <si>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</si>
  <si>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</si>
  <si>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</si>
  <si>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</si>
  <si>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</si>
  <si>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</si>
  <si>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</si>
  <si>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</si>
  <si>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</si>
  <si>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</si>
  <si>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</si>
  <si>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r>
      <t>② 手すりが共用廊下（次のａ及びｂに掲げる部分を除く。）の少なくとも片側に</t>
    </r>
    <r>
      <rPr>
        <sz val="10"/>
        <rFont val="ＭＳ Ｐゴシック"/>
        <family val="3"/>
        <charset val="128"/>
      </rPr>
      <t>設けられていること。</t>
    </r>
    <phoneticPr fontId="19"/>
  </si>
  <si>
    <r>
      <t>④ 手すりが、少なくとも片側に</t>
    </r>
    <r>
      <rPr>
        <sz val="10"/>
        <rFont val="ＭＳ Ｐゴシック"/>
        <family val="3"/>
        <charset val="128"/>
      </rPr>
      <t>設けられていること。</t>
    </r>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</si>
  <si>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</si>
  <si>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</si>
  <si>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</si>
  <si>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</si>
  <si>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</si>
  <si>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</si>
  <si>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</si>
  <si>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</si>
  <si>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</si>
  <si>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</si>
  <si>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</si>
  <si>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r>
      <t xml:space="preserve">(３)
手すり
</t>
    </r>
    <r>
      <rPr>
        <sz val="9"/>
        <rFont val="ＭＳ Ｐゴシック"/>
        <family val="3"/>
        <charset val="128"/>
      </rPr>
      <t xml:space="preserve">
※専用住戸
　内部</t>
    </r>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</si>
  <si>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</si>
  <si>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</si>
  <si>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</si>
  <si>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</si>
  <si>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</si>
  <si>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</si>
  <si>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</si>
  <si>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</si>
  <si>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</si>
  <si>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</si>
  <si>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</si>
  <si>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</si>
  <si>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</si>
  <si>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</si>
  <si>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</si>
  <si>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</si>
  <si>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</si>
  <si>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</si>
  <si>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</si>
  <si>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</si>
  <si>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</si>
  <si>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</si>
  <si>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</si>
  <si>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</si>
  <si>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</si>
  <si>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</si>
  <si>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</si>
  <si>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</si>
  <si>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</si>
  <si>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</si>
  <si>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</si>
  <si>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</si>
  <si>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</si>
  <si>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</si>
  <si>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</si>
  <si>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</si>
  <si>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</si>
  <si>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</si>
  <si>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</si>
  <si>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</si>
  <si>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</si>
  <si>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</si>
  <si>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</si>
  <si>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</si>
  <si>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</si>
  <si>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</si>
  <si>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</si>
  <si>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</si>
  <si>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</si>
  <si>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</si>
  <si>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</si>
  <si>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</si>
  <si>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</si>
  <si>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</si>
  <si>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</si>
  <si>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</si>
  <si>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Ｔ≧１９.５（Ｔ：踏面の寸法）</t>
    <phoneticPr fontId="19"/>
  </si>
  <si>
    <t>Ｒ÷Ｔ≦２２÷２１（Ｒ：けあげの寸法）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</si>
  <si>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</si>
  <si>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</si>
  <si>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</si>
  <si>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</si>
  <si>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</si>
  <si>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</si>
  <si>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</si>
  <si>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</si>
  <si>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</si>
  <si>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</si>
  <si>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</si>
  <si>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</si>
  <si>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</si>
  <si>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</si>
  <si>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</si>
  <si>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</si>
  <si>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</si>
  <si>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</si>
  <si>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</si>
  <si>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</si>
  <si>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</si>
  <si>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</si>
  <si>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</si>
  <si>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</si>
  <si>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</si>
  <si>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</si>
  <si>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</si>
  <si>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</si>
  <si>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</si>
  <si>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</si>
  <si>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</si>
  <si>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</si>
  <si>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</si>
  <si>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</si>
  <si>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</si>
  <si>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</si>
  <si>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</si>
  <si>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</si>
  <si>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</si>
  <si>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</si>
  <si>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</si>
  <si>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</si>
  <si>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</si>
  <si>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</si>
  <si>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</si>
  <si>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</si>
  <si>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</si>
  <si>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</si>
  <si>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</si>
  <si>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</si>
  <si>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</si>
  <si>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</si>
  <si>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</si>
  <si>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</si>
  <si>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</si>
  <si>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</si>
  <si>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</si>
  <si>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</si>
  <si>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</si>
  <si>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</si>
  <si>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</si>
  <si>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</si>
  <si>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</si>
  <si>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</si>
  <si>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</si>
  <si>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</si>
  <si>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</si>
  <si>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</si>
  <si>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</si>
  <si>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</si>
  <si>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</si>
  <si>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</si>
  <si>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</si>
  <si>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</si>
  <si>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</si>
  <si>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</si>
  <si>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</si>
  <si>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</si>
  <si>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</si>
  <si>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</si>
  <si>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</si>
  <si>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</si>
  <si>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</si>
  <si>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</si>
  <si>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②</t>
    <phoneticPr fontId="19"/>
  </si>
  <si>
    <t>①</t>
    <phoneticPr fontId="19"/>
  </si>
  <si>
    <t>□</t>
  </si>
  <si>
    <t>該当部位なし（エレベータ設置等）</t>
  </si>
  <si>
    <t>３欄用</t>
  </si>
  <si>
    <t>■□□</t>
  </si>
  <si>
    <t>□■□</t>
  </si>
  <si>
    <t>□□■</t>
  </si>
  <si>
    <t>□□□</t>
  </si>
  <si>
    <t>以外</t>
  </si>
  <si>
    <t>該当部位あり　左欄許容範囲内　→</t>
  </si>
  <si>
    <t>階段の有効幅員</t>
  </si>
  <si>
    <t>mm</t>
  </si>
  <si>
    <t>有効幅員：</t>
  </si>
  <si>
    <t>●適合</t>
  </si>
  <si>
    <t>◆未達</t>
  </si>
  <si>
    <t>■未答</t>
  </si>
  <si>
    <t>▼矛盾</t>
  </si>
  <si>
    <t>該当部位あり　左欄をみたさない →</t>
  </si>
  <si>
    <t>ハ 住戸のある階においてエレベーターを利用できない場合にあっては、当該階から建物出入口のある階又はエレベーター停止階に至る主たる共用の階段の有効幅員が 900 ㎜以上であること。</t>
    <phoneticPr fontId="19"/>
  </si>
  <si>
    <t>◎無し</t>
    <phoneticPr fontId="19"/>
  </si>
  <si>
    <r>
      <rPr>
        <sz val="10"/>
        <color indexed="8"/>
        <rFont val="ＭＳ Ｐゴシック"/>
        <family val="3"/>
        <charset val="128"/>
      </rPr>
      <t>一　床は、原則として段差のない構造のものであること。</t>
    </r>
    <phoneticPr fontId="19"/>
  </si>
  <si>
    <t>ｂ  共用廊下の床に高低差が生じる場合にあっては、次に掲げる基準に適合していること。</t>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</si>
  <si>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様式第１号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52" eb="154">
      <t>キジュン</t>
    </rPh>
    <rPh sb="155" eb="157">
      <t>テキヨウ</t>
    </rPh>
    <rPh sb="170" eb="172">
      <t>ハンダン</t>
    </rPh>
    <rPh sb="173" eb="176">
      <t>トウロクジ</t>
    </rPh>
    <rPh sb="177" eb="179">
      <t>トウロク</t>
    </rPh>
    <rPh sb="179" eb="181">
      <t>シュタイ</t>
    </rPh>
    <rPh sb="185" eb="186">
      <t>オコナ</t>
    </rPh>
    <rPh sb="194" eb="196">
      <t>リュウイ</t>
    </rPh>
    <phoneticPr fontId="19"/>
  </si>
  <si>
    <t>様式第１号①</t>
    <rPh sb="0" eb="2">
      <t>ヨウシキ</t>
    </rPh>
    <rPh sb="2" eb="3">
      <t>ダイ</t>
    </rPh>
    <rPh sb="4" eb="5">
      <t>ゴウ</t>
    </rPh>
    <phoneticPr fontId="19"/>
  </si>
  <si>
    <t>様式第１号②</t>
    <rPh sb="0" eb="2">
      <t>ヨウシキ</t>
    </rPh>
    <rPh sb="2" eb="3">
      <t>ダイ</t>
    </rPh>
    <rPh sb="4" eb="5">
      <t>ゴウ</t>
    </rPh>
    <phoneticPr fontId="19"/>
  </si>
  <si>
    <t>※既存の建物の改良（用途の変更を伴うものを含む。）により整備されるサービス付き高齢者向け住宅に係る法第５条第１項の登録が行われる場合において、建築材料又は構造方法により、様式第１号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115" eb="117">
      <t>トウロク</t>
    </rPh>
    <rPh sb="117" eb="119">
      <t>シュタイ</t>
    </rPh>
    <rPh sb="126" eb="127">
      <t>カギ</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</si>
</sst>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3"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vertAlign val="superscript"/>
      <sz val="10"/>
      <color indexed="8"/>
      <name val="ＭＳ Ｐゴシック"/>
      <family val="3"/>
      <charset val="128"/>
    </font>
    <font>
      <sz val="12"/>
      <name val="ＭＳ Ｐ明朝"/>
      <family val="1"/>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trike/>
      <sz val="9"/>
      <color rgb="FFFF0000"/>
      <name val="ＭＳ 明朝"/>
      <family val="1"/>
      <charset val="128"/>
    </font>
    <font>
      <u/>
      <sz val="9"/>
      <color theme="1"/>
      <name val="ＭＳ Ｐゴシック"/>
      <family val="3"/>
      <charset val="128"/>
    </font>
    <font>
      <strike/>
      <sz val="11"/>
      <color rgb="FFFF0000"/>
      <name val="ＭＳ 明朝"/>
      <family val="1"/>
      <charset val="128"/>
    </font>
    <font>
      <sz val="16"/>
      <color theme="1"/>
      <name val="ＭＳ Ｐゴシック"/>
      <family val="3"/>
      <charset val="128"/>
    </font>
    <font>
      <sz val="14"/>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27"/>
        <bgColor indexed="41"/>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diagonal/>
    </border>
    <border>
      <left/>
      <right style="thin">
        <color indexed="8"/>
      </right>
      <top/>
      <bottom/>
      <diagonal/>
    </border>
    <border>
      <left style="thin">
        <color indexed="64"/>
      </left>
      <right style="medium">
        <color indexed="8"/>
      </right>
      <top style="thin">
        <color indexed="64"/>
      </top>
      <bottom style="medium">
        <color indexed="8"/>
      </bottom>
      <diagonal/>
    </border>
    <border>
      <left style="thin">
        <color indexed="8"/>
      </left>
      <right style="medium">
        <color indexed="8"/>
      </right>
      <top style="thin">
        <color indexed="64"/>
      </top>
      <bottom style="medium">
        <color indexed="8"/>
      </bottom>
      <diagonal/>
    </border>
    <border>
      <left style="thin">
        <color indexed="64"/>
      </left>
      <right style="medium">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8"/>
      </right>
      <top style="thin">
        <color indexed="8"/>
      </top>
      <bottom/>
      <diagonal/>
    </border>
    <border>
      <left style="thin">
        <color indexed="8"/>
      </left>
      <right style="medium">
        <color indexed="8"/>
      </right>
      <top style="thin">
        <color indexed="8"/>
      </top>
      <bottom/>
      <diagonal/>
    </border>
    <border>
      <left style="thin">
        <color indexed="8"/>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818">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7" fontId="30" fillId="0" borderId="28" xfId="42" applyNumberFormat="1" applyFont="1" applyBorder="1" applyAlignment="1">
      <alignment vertical="center" shrinkToFit="1"/>
    </xf>
    <xf numFmtId="177" fontId="30" fillId="0" borderId="29" xfId="42" applyNumberFormat="1" applyFont="1" applyBorder="1" applyAlignment="1">
      <alignment vertical="center" shrinkToFit="1"/>
    </xf>
    <xf numFmtId="177" fontId="32" fillId="0" borderId="35" xfId="42" applyNumberFormat="1" applyFont="1" applyBorder="1" applyAlignment="1">
      <alignment vertical="top" shrinkToFit="1"/>
    </xf>
    <xf numFmtId="177" fontId="30" fillId="0" borderId="24" xfId="42" applyNumberFormat="1" applyFont="1" applyBorder="1" applyAlignment="1">
      <alignment vertical="center" shrinkToFit="1"/>
    </xf>
    <xf numFmtId="0" fontId="30" fillId="0" borderId="0" xfId="42" applyFont="1" applyBorder="1" applyAlignment="1">
      <alignment vertical="center" shrinkToFit="1"/>
    </xf>
    <xf numFmtId="177" fontId="17" fillId="0" borderId="0" xfId="42" applyNumberFormat="1" applyFont="1" applyBorder="1" applyAlignment="1">
      <alignment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8" fillId="0" borderId="34" xfId="42" applyFont="1" applyFill="1" applyBorder="1" applyAlignment="1">
      <alignment vertical="center" wrapTex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7"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41" fillId="0" borderId="19" xfId="42" applyFont="1" applyFill="1" applyBorder="1" applyAlignment="1">
      <alignment vertical="center" shrinkToFit="1"/>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41" fillId="0" borderId="0" xfId="42" applyFont="1" applyFill="1" applyBorder="1" applyAlignment="1">
      <alignmen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8"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3" fillId="0" borderId="0" xfId="42" applyFont="1" applyAlignment="1">
      <alignment horizontal="left" vertical="center" wrapText="1"/>
    </xf>
    <xf numFmtId="0" fontId="50" fillId="0" borderId="0" xfId="41" applyBorder="1" applyAlignment="1">
      <alignment vertical="center"/>
    </xf>
    <xf numFmtId="0" fontId="17" fillId="0" borderId="11" xfId="42" applyFont="1" applyFill="1" applyBorder="1" applyAlignment="1">
      <alignment horizontal="right" vertical="center"/>
    </xf>
    <xf numFmtId="0" fontId="44" fillId="0" borderId="11" xfId="42" applyFont="1" applyFill="1" applyBorder="1" applyAlignment="1">
      <alignment horizontal="right" vertical="center"/>
    </xf>
    <xf numFmtId="0" fontId="42" fillId="0" borderId="0" xfId="41" applyFont="1" applyBorder="1" applyAlignment="1">
      <alignment vertical="center"/>
    </xf>
    <xf numFmtId="0" fontId="51" fillId="0" borderId="0" xfId="42" applyFont="1" applyFill="1" applyBorder="1" applyAlignment="1">
      <alignment horizontal="left" vertical="center"/>
    </xf>
    <xf numFmtId="0" fontId="51" fillId="0" borderId="21" xfId="42" applyFont="1" applyFill="1" applyBorder="1" applyAlignment="1">
      <alignment horizontal="left" vertical="center"/>
    </xf>
    <xf numFmtId="0" fontId="51"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9" borderId="15" xfId="42" applyFont="1" applyFill="1" applyBorder="1" applyAlignment="1">
      <alignment horizontal="right" vertical="center" shrinkToFit="1"/>
    </xf>
    <xf numFmtId="0" fontId="27" fillId="29" borderId="28" xfId="42" applyFont="1" applyFill="1" applyBorder="1" applyAlignment="1">
      <alignment horizontal="righ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17" fillId="31" borderId="13" xfId="42" applyFont="1" applyFill="1" applyBorder="1" applyAlignment="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17" fillId="0" borderId="49" xfId="42" applyFont="1" applyBorder="1" applyAlignment="1">
      <alignment horizontal="center" vertical="center"/>
    </xf>
    <xf numFmtId="0" fontId="51" fillId="0" borderId="28" xfId="42" applyFont="1" applyFill="1" applyBorder="1" applyAlignment="1">
      <alignment horizontal="right" vertical="center"/>
    </xf>
    <xf numFmtId="0" fontId="52" fillId="0" borderId="49" xfId="42" applyFont="1" applyBorder="1" applyAlignment="1">
      <alignment horizontal="center" vertical="center" wrapText="1"/>
    </xf>
    <xf numFmtId="0" fontId="51" fillId="0" borderId="28" xfId="42" applyFont="1" applyFill="1" applyBorder="1" applyAlignment="1">
      <alignment vertical="center"/>
    </xf>
    <xf numFmtId="0" fontId="52" fillId="0" borderId="49" xfId="42" applyFont="1" applyBorder="1" applyAlignment="1">
      <alignment horizontal="center" vertical="center"/>
    </xf>
    <xf numFmtId="0" fontId="51" fillId="0" borderId="15" xfId="42" applyFont="1" applyFill="1" applyBorder="1" applyAlignment="1">
      <alignment horizontal="right" vertical="center"/>
    </xf>
    <xf numFmtId="0" fontId="51" fillId="0" borderId="15" xfId="42" applyFont="1" applyFill="1" applyBorder="1" applyAlignment="1">
      <alignmen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6" xfId="42" applyFont="1" applyBorder="1" applyAlignment="1">
      <alignment horizontal="center"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3" fillId="31" borderId="11" xfId="42" applyFont="1" applyFill="1" applyBorder="1" applyAlignment="1">
      <alignment vertical="center"/>
    </xf>
    <xf numFmtId="0" fontId="53" fillId="0" borderId="20" xfId="42" applyFont="1" applyBorder="1" applyAlignment="1">
      <alignment vertical="center"/>
    </xf>
    <xf numFmtId="0" fontId="53" fillId="0" borderId="44" xfId="42" applyFont="1" applyBorder="1" applyAlignment="1">
      <alignment vertical="center"/>
    </xf>
    <xf numFmtId="0" fontId="53" fillId="0" borderId="0" xfId="42" applyFont="1" applyBorder="1" applyAlignment="1">
      <alignment vertical="center"/>
    </xf>
    <xf numFmtId="0" fontId="53" fillId="0" borderId="21" xfId="42" applyFont="1" applyBorder="1" applyAlignment="1">
      <alignment vertical="center"/>
    </xf>
    <xf numFmtId="0" fontId="53" fillId="30" borderId="11" xfId="42" applyFont="1" applyFill="1" applyBorder="1" applyAlignment="1">
      <alignment vertical="center"/>
    </xf>
    <xf numFmtId="0" fontId="54" fillId="0" borderId="0" xfId="42" applyFont="1" applyBorder="1" applyAlignment="1">
      <alignment vertical="center"/>
    </xf>
    <xf numFmtId="0" fontId="53" fillId="0" borderId="31" xfId="42" applyFont="1" applyFill="1" applyBorder="1" applyAlignment="1">
      <alignment horizontal="left" vertical="center"/>
    </xf>
    <xf numFmtId="0" fontId="53" fillId="0" borderId="25" xfId="42" applyFont="1" applyBorder="1" applyAlignment="1">
      <alignment horizontal="left" vertical="center"/>
    </xf>
    <xf numFmtId="0" fontId="53" fillId="0" borderId="28" xfId="42" applyFont="1" applyBorder="1" applyAlignment="1">
      <alignment horizontal="left" vertical="center"/>
    </xf>
    <xf numFmtId="0" fontId="53" fillId="0" borderId="31" xfId="42" applyFont="1" applyBorder="1" applyAlignment="1">
      <alignment horizontal="left" vertical="center"/>
    </xf>
    <xf numFmtId="0" fontId="53" fillId="0" borderId="29" xfId="42" applyFont="1" applyBorder="1" applyAlignment="1">
      <alignment horizontal="left" vertical="center"/>
    </xf>
    <xf numFmtId="0" fontId="53" fillId="0" borderId="33" xfId="42" applyFont="1" applyBorder="1" applyAlignment="1">
      <alignment horizontal="left" vertical="center"/>
    </xf>
    <xf numFmtId="0" fontId="53" fillId="0" borderId="32" xfId="42" applyFont="1" applyBorder="1" applyAlignment="1">
      <alignment horizontal="left" vertical="center"/>
    </xf>
    <xf numFmtId="0" fontId="53" fillId="0" borderId="0" xfId="42" applyFont="1" applyBorder="1" applyAlignment="1">
      <alignment horizontal="left" vertical="center"/>
    </xf>
    <xf numFmtId="0" fontId="55" fillId="0" borderId="0" xfId="0" applyFont="1" applyBorder="1">
      <alignment vertical="center"/>
    </xf>
    <xf numFmtId="0" fontId="55" fillId="0" borderId="21" xfId="0" applyFont="1" applyBorder="1">
      <alignment vertical="center"/>
    </xf>
    <xf numFmtId="0" fontId="53" fillId="0" borderId="19" xfId="42" applyFont="1" applyBorder="1" applyAlignment="1">
      <alignment vertical="center"/>
    </xf>
    <xf numFmtId="0" fontId="53" fillId="0" borderId="28" xfId="42" applyFont="1" applyBorder="1" applyAlignment="1">
      <alignment vertical="center"/>
    </xf>
    <xf numFmtId="0" fontId="53" fillId="0" borderId="29" xfId="42" applyFont="1" applyBorder="1" applyAlignment="1">
      <alignment vertical="center"/>
    </xf>
    <xf numFmtId="0" fontId="53" fillId="0" borderId="50" xfId="42" applyFont="1" applyBorder="1" applyAlignment="1">
      <alignment vertical="center"/>
    </xf>
    <xf numFmtId="0" fontId="53" fillId="0" borderId="51" xfId="42" applyFont="1" applyBorder="1" applyAlignment="1">
      <alignment vertical="center"/>
    </xf>
    <xf numFmtId="0" fontId="53" fillId="0" borderId="41" xfId="42" applyFont="1" applyBorder="1" applyAlignment="1">
      <alignment horizontal="left" vertical="center"/>
    </xf>
    <xf numFmtId="0" fontId="56" fillId="0" borderId="15" xfId="42" applyFont="1" applyFill="1" applyBorder="1" applyAlignment="1">
      <alignment horizontal="right" vertical="center"/>
    </xf>
    <xf numFmtId="0" fontId="56" fillId="0" borderId="15" xfId="42" applyFont="1" applyFill="1" applyBorder="1" applyAlignment="1">
      <alignment vertical="center"/>
    </xf>
    <xf numFmtId="0" fontId="53" fillId="0" borderId="15" xfId="42" applyFont="1" applyBorder="1" applyAlignment="1">
      <alignment horizontal="left" vertical="center"/>
    </xf>
    <xf numFmtId="0" fontId="56" fillId="0" borderId="28" xfId="42" applyFont="1" applyFill="1" applyBorder="1" applyAlignment="1">
      <alignment horizontal="right" vertical="center"/>
    </xf>
    <xf numFmtId="0" fontId="56" fillId="0" borderId="28" xfId="42" applyFont="1" applyFill="1" applyBorder="1" applyAlignment="1">
      <alignment vertical="center"/>
    </xf>
    <xf numFmtId="0" fontId="53" fillId="0" borderId="35" xfId="42" applyFont="1" applyBorder="1" applyAlignment="1">
      <alignment horizontal="center" vertical="center"/>
    </xf>
    <xf numFmtId="0" fontId="53" fillId="0" borderId="24" xfId="42" applyFont="1" applyBorder="1" applyAlignment="1">
      <alignment horizontal="center" vertical="center"/>
    </xf>
    <xf numFmtId="0" fontId="53" fillId="0" borderId="25" xfId="42" applyFont="1" applyBorder="1" applyAlignment="1">
      <alignment horizontal="center" vertical="center"/>
    </xf>
    <xf numFmtId="0" fontId="56" fillId="0" borderId="24" xfId="42" applyFont="1" applyFill="1" applyBorder="1" applyAlignment="1">
      <alignment horizontal="right" vertical="center"/>
    </xf>
    <xf numFmtId="0" fontId="56" fillId="0" borderId="24" xfId="42" applyFont="1" applyFill="1" applyBorder="1" applyAlignment="1">
      <alignment vertical="center"/>
    </xf>
    <xf numFmtId="0" fontId="56" fillId="0" borderId="10" xfId="42" applyFont="1" applyFill="1" applyBorder="1" applyAlignment="1">
      <alignment horizontal="right" vertical="center"/>
    </xf>
    <xf numFmtId="0" fontId="56" fillId="0" borderId="10" xfId="42" applyFont="1" applyFill="1" applyBorder="1" applyAlignment="1">
      <alignment vertical="center"/>
    </xf>
    <xf numFmtId="0" fontId="56" fillId="0" borderId="28" xfId="42" applyFont="1" applyFill="1" applyBorder="1" applyAlignment="1">
      <alignment horizontal="right" vertical="center" shrinkToFit="1"/>
    </xf>
    <xf numFmtId="0" fontId="56" fillId="0" borderId="0" xfId="42" applyFont="1" applyFill="1" applyBorder="1" applyAlignment="1">
      <alignment horizontal="right" vertical="center"/>
    </xf>
    <xf numFmtId="0" fontId="57" fillId="0" borderId="19" xfId="42" applyFont="1" applyBorder="1" applyAlignment="1">
      <alignment horizontal="right" vertical="center"/>
    </xf>
    <xf numFmtId="0" fontId="56" fillId="24" borderId="19" xfId="42" applyFont="1" applyFill="1" applyBorder="1" applyAlignment="1">
      <alignment horizontal="right" vertical="center" shrinkToFit="1"/>
    </xf>
    <xf numFmtId="0" fontId="56" fillId="0" borderId="0" xfId="42" applyFont="1" applyFill="1" applyBorder="1" applyAlignment="1">
      <alignment vertical="center"/>
    </xf>
    <xf numFmtId="0" fontId="56" fillId="0" borderId="0" xfId="42" applyFont="1" applyBorder="1" applyAlignment="1">
      <alignment vertical="center"/>
    </xf>
    <xf numFmtId="0" fontId="56" fillId="24" borderId="28" xfId="42" applyFont="1" applyFill="1" applyBorder="1" applyAlignment="1">
      <alignment horizontal="right" vertical="center"/>
    </xf>
    <xf numFmtId="0" fontId="56" fillId="0" borderId="28" xfId="42" applyFont="1" applyBorder="1" applyAlignment="1">
      <alignment vertical="center"/>
    </xf>
    <xf numFmtId="0" fontId="53" fillId="0" borderId="37" xfId="42" applyFont="1" applyBorder="1" applyAlignment="1">
      <alignment vertical="center"/>
    </xf>
    <xf numFmtId="0" fontId="57" fillId="0" borderId="0" xfId="42" applyFont="1" applyBorder="1" applyAlignment="1">
      <alignment horizontal="right" vertical="center"/>
    </xf>
    <xf numFmtId="0" fontId="57" fillId="0" borderId="21" xfId="42" applyFont="1" applyBorder="1" applyAlignment="1">
      <alignment horizontal="right" vertical="center"/>
    </xf>
    <xf numFmtId="0" fontId="56" fillId="24" borderId="0" xfId="42" applyFont="1" applyFill="1" applyBorder="1" applyAlignment="1">
      <alignment horizontal="right" vertical="center" shrinkToFit="1"/>
    </xf>
    <xf numFmtId="0" fontId="56" fillId="0" borderId="0" xfId="42" applyFont="1" applyFill="1" applyBorder="1" applyAlignment="1">
      <alignment horizontal="left" vertical="center"/>
    </xf>
    <xf numFmtId="0" fontId="58" fillId="32" borderId="19" xfId="42" applyFont="1" applyFill="1" applyBorder="1" applyAlignment="1">
      <alignment horizontal="right" vertical="center"/>
    </xf>
    <xf numFmtId="0" fontId="54" fillId="0" borderId="0" xfId="42" applyFont="1" applyFill="1" applyBorder="1" applyAlignment="1">
      <alignment vertical="center"/>
    </xf>
    <xf numFmtId="0" fontId="56" fillId="0" borderId="0" xfId="42" applyFont="1" applyBorder="1" applyAlignment="1">
      <alignment horizontal="left" vertical="center"/>
    </xf>
    <xf numFmtId="0" fontId="59" fillId="0" borderId="0" xfId="42" applyFont="1" applyBorder="1" applyAlignment="1">
      <alignment horizontal="left" vertical="center"/>
    </xf>
    <xf numFmtId="0" fontId="17" fillId="0" borderId="23" xfId="42" applyFont="1" applyBorder="1" applyAlignment="1">
      <alignment horizontal="center" vertical="center"/>
    </xf>
    <xf numFmtId="0" fontId="56" fillId="24" borderId="20" xfId="42" applyFont="1" applyFill="1" applyBorder="1" applyAlignment="1">
      <alignment horizontal="right" vertical="center" shrinkToFit="1"/>
    </xf>
    <xf numFmtId="0" fontId="60" fillId="0" borderId="52" xfId="42" applyFont="1" applyBorder="1" applyAlignment="1">
      <alignment horizontal="left" vertical="center"/>
    </xf>
    <xf numFmtId="0" fontId="17" fillId="0" borderId="0" xfId="42">
      <alignment vertical="center"/>
    </xf>
    <xf numFmtId="0" fontId="24" fillId="0" borderId="53" xfId="0" applyFont="1" applyBorder="1">
      <alignment vertical="center"/>
    </xf>
    <xf numFmtId="0" fontId="24" fillId="0" borderId="0" xfId="0" applyFont="1">
      <alignment vertical="center"/>
    </xf>
    <xf numFmtId="0" fontId="27" fillId="0" borderId="0" xfId="42" applyFont="1" applyAlignment="1">
      <alignment horizontal="left" vertical="center"/>
    </xf>
    <xf numFmtId="0" fontId="17" fillId="0" borderId="53" xfId="42" applyBorder="1">
      <alignment vertical="center"/>
    </xf>
    <xf numFmtId="0" fontId="27" fillId="27" borderId="24" xfId="42" applyFont="1" applyFill="1" applyBorder="1" applyAlignment="1">
      <alignment horizontal="right" vertical="center"/>
    </xf>
    <xf numFmtId="0" fontId="27" fillId="0" borderId="54" xfId="42" applyFont="1" applyBorder="1" applyAlignment="1">
      <alignment horizontal="left" vertical="center"/>
    </xf>
    <xf numFmtId="0" fontId="27" fillId="27" borderId="0" xfId="42" applyFont="1" applyFill="1" applyBorder="1" applyAlignment="1">
      <alignment horizontal="right" vertical="center"/>
    </xf>
    <xf numFmtId="0" fontId="27" fillId="0" borderId="55" xfId="42" applyFont="1" applyBorder="1" applyAlignment="1">
      <alignment horizontal="left" vertical="center"/>
    </xf>
    <xf numFmtId="0" fontId="28" fillId="0" borderId="0" xfId="42" applyFont="1" applyBorder="1">
      <alignmen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7" fillId="0" borderId="41" xfId="42" applyFont="1" applyFill="1" applyBorder="1" applyAlignment="1">
      <alignment horizontal="left" vertical="center"/>
    </xf>
    <xf numFmtId="0" fontId="28" fillId="0" borderId="42" xfId="42" applyFont="1" applyFill="1" applyBorder="1" applyAlignment="1">
      <alignment horizontal="right" vertical="center"/>
    </xf>
    <xf numFmtId="0" fontId="28" fillId="0" borderId="10" xfId="42" applyFont="1" applyFill="1" applyBorder="1" applyAlignment="1">
      <alignment vertical="center" shrinkToFit="1"/>
    </xf>
    <xf numFmtId="0" fontId="28" fillId="0" borderId="41" xfId="42" applyFont="1" applyFill="1" applyBorder="1" applyAlignment="1">
      <alignment vertical="center" shrinkToFit="1"/>
    </xf>
    <xf numFmtId="0" fontId="52" fillId="0" borderId="16" xfId="42" applyFont="1" applyFill="1" applyBorder="1" applyAlignment="1">
      <alignment horizontal="left" vertical="center"/>
    </xf>
    <xf numFmtId="0" fontId="52" fillId="0" borderId="28" xfId="42" applyFont="1" applyFill="1" applyBorder="1" applyAlignment="1">
      <alignment horizontal="left" vertical="center"/>
    </xf>
    <xf numFmtId="0" fontId="56" fillId="24" borderId="35" xfId="42" applyFont="1" applyFill="1" applyBorder="1" applyAlignment="1">
      <alignment horizontal="right" vertical="center" shrinkToFit="1"/>
    </xf>
    <xf numFmtId="0" fontId="56" fillId="24" borderId="37" xfId="42" applyFont="1" applyFill="1" applyBorder="1" applyAlignment="1">
      <alignment horizontal="right" vertical="center" shrinkToFit="1"/>
    </xf>
    <xf numFmtId="0" fontId="53" fillId="0" borderId="43" xfId="42" applyFont="1" applyBorder="1" applyAlignment="1">
      <alignment horizontal="left" vertical="center" wrapText="1"/>
    </xf>
    <xf numFmtId="0" fontId="53" fillId="0" borderId="24" xfId="42" applyFont="1" applyBorder="1" applyAlignment="1">
      <alignment horizontal="left" vertical="center" wrapText="1"/>
    </xf>
    <xf numFmtId="0" fontId="53" fillId="0" borderId="25" xfId="42" applyFont="1" applyBorder="1" applyAlignment="1">
      <alignment horizontal="left" vertical="center" wrapText="1"/>
    </xf>
    <xf numFmtId="0" fontId="53" fillId="0" borderId="45" xfId="42" applyFont="1" applyBorder="1" applyAlignment="1">
      <alignment horizontal="left" vertical="center" wrapText="1"/>
    </xf>
    <xf numFmtId="0" fontId="53" fillId="0" borderId="10" xfId="42" applyFont="1" applyBorder="1" applyAlignment="1">
      <alignment horizontal="left" vertical="center" wrapText="1"/>
    </xf>
    <xf numFmtId="0" fontId="53" fillId="0" borderId="41" xfId="42" applyFont="1" applyBorder="1" applyAlignment="1">
      <alignment horizontal="left" vertical="center" wrapText="1"/>
    </xf>
    <xf numFmtId="0" fontId="56" fillId="24" borderId="42" xfId="42" applyFont="1" applyFill="1" applyBorder="1" applyAlignment="1">
      <alignment horizontal="right" vertical="center" shrinkToFit="1"/>
    </xf>
    <xf numFmtId="0" fontId="56" fillId="0" borderId="24" xfId="42" applyFont="1" applyBorder="1" applyAlignment="1">
      <alignment horizontal="left" vertical="center" shrinkToFit="1"/>
    </xf>
    <xf numFmtId="0" fontId="56" fillId="0" borderId="10" xfId="42" applyFont="1" applyBorder="1" applyAlignment="1">
      <alignment horizontal="left" vertical="center" shrinkToFit="1"/>
    </xf>
    <xf numFmtId="0" fontId="56" fillId="24" borderId="24" xfId="42" applyFont="1" applyFill="1" applyBorder="1" applyAlignment="1">
      <alignment horizontal="right" vertical="center"/>
    </xf>
    <xf numFmtId="0" fontId="56" fillId="24" borderId="10" xfId="42" applyFont="1" applyFill="1" applyBorder="1" applyAlignment="1">
      <alignment horizontal="right" vertical="center"/>
    </xf>
    <xf numFmtId="0" fontId="53" fillId="0" borderId="35" xfId="42" applyFont="1" applyBorder="1" applyAlignment="1">
      <alignment horizontal="left" vertical="center"/>
    </xf>
    <xf numFmtId="0" fontId="53" fillId="0" borderId="24" xfId="42" applyFont="1" applyBorder="1" applyAlignment="1">
      <alignment horizontal="left" vertical="center"/>
    </xf>
    <xf numFmtId="0" fontId="53" fillId="0" borderId="25" xfId="42" applyFont="1" applyBorder="1" applyAlignment="1">
      <alignment horizontal="left" vertical="center"/>
    </xf>
    <xf numFmtId="0" fontId="53" fillId="0" borderId="19" xfId="42" applyFont="1" applyBorder="1" applyAlignment="1">
      <alignment horizontal="left" vertical="center"/>
    </xf>
    <xf numFmtId="0" fontId="53" fillId="0" borderId="0" xfId="42" applyFont="1" applyBorder="1" applyAlignment="1">
      <alignment horizontal="left" vertical="center"/>
    </xf>
    <xf numFmtId="0" fontId="53" fillId="0" borderId="21" xfId="42" applyFont="1" applyBorder="1" applyAlignment="1">
      <alignment horizontal="left" vertical="center"/>
    </xf>
    <xf numFmtId="0" fontId="55" fillId="0" borderId="37" xfId="0" applyFont="1" applyBorder="1" applyAlignment="1">
      <alignment horizontal="left" vertical="center"/>
    </xf>
    <xf numFmtId="0" fontId="55" fillId="0" borderId="28" xfId="0" applyFont="1" applyBorder="1" applyAlignment="1">
      <alignment horizontal="left" vertical="center"/>
    </xf>
    <xf numFmtId="0" fontId="55" fillId="0" borderId="29" xfId="0" applyFont="1" applyBorder="1" applyAlignment="1">
      <alignment horizontal="left" vertical="center"/>
    </xf>
    <xf numFmtId="0" fontId="53" fillId="0" borderId="37" xfId="42" applyFont="1" applyBorder="1" applyAlignment="1">
      <alignment horizontal="left" vertical="center"/>
    </xf>
    <xf numFmtId="0" fontId="53" fillId="0" borderId="28" xfId="42" applyFont="1" applyBorder="1" applyAlignment="1">
      <alignment horizontal="left" vertical="center"/>
    </xf>
    <xf numFmtId="0" fontId="53" fillId="0" borderId="29" xfId="42" applyFont="1" applyBorder="1" applyAlignment="1">
      <alignment horizontal="left" vertical="center"/>
    </xf>
    <xf numFmtId="0" fontId="56" fillId="0" borderId="28" xfId="42" applyFont="1" applyBorder="1" applyAlignment="1">
      <alignment horizontal="left" vertical="center" shrinkToFit="1"/>
    </xf>
    <xf numFmtId="0" fontId="52" fillId="0" borderId="26" xfId="42" applyFont="1" applyBorder="1" applyAlignment="1">
      <alignment horizontal="center" vertical="center"/>
    </xf>
    <xf numFmtId="0" fontId="52" fillId="0" borderId="39" xfId="42" applyFont="1" applyBorder="1" applyAlignment="1">
      <alignment horizontal="center" vertical="center"/>
    </xf>
    <xf numFmtId="0" fontId="55" fillId="0" borderId="28" xfId="0" applyFont="1" applyBorder="1" applyAlignment="1">
      <alignment horizontal="right" vertical="center"/>
    </xf>
    <xf numFmtId="0" fontId="53" fillId="0" borderId="42" xfId="42" applyFont="1" applyBorder="1" applyAlignment="1">
      <alignment horizontal="left" vertical="center"/>
    </xf>
    <xf numFmtId="0" fontId="53" fillId="0" borderId="10" xfId="42" applyFont="1" applyBorder="1" applyAlignment="1">
      <alignment horizontal="left" vertical="center"/>
    </xf>
    <xf numFmtId="0" fontId="53" fillId="0" borderId="41" xfId="42" applyFont="1" applyBorder="1" applyAlignment="1">
      <alignment horizontal="left" vertical="center"/>
    </xf>
    <xf numFmtId="0" fontId="56" fillId="0" borderId="24" xfId="42" applyFont="1" applyBorder="1" applyAlignment="1">
      <alignment horizontal="left" vertical="center"/>
    </xf>
    <xf numFmtId="0" fontId="56" fillId="0" borderId="28" xfId="42" applyFont="1" applyBorder="1" applyAlignment="1">
      <alignment horizontal="left" vertical="center"/>
    </xf>
    <xf numFmtId="0" fontId="56" fillId="24" borderId="28" xfId="42" applyFont="1" applyFill="1" applyBorder="1" applyAlignment="1">
      <alignment horizontal="right" vertical="center"/>
    </xf>
    <xf numFmtId="0" fontId="52" fillId="0" borderId="46" xfId="42" applyFont="1" applyBorder="1" applyAlignment="1">
      <alignment horizontal="center" vertical="center"/>
    </xf>
    <xf numFmtId="0" fontId="56" fillId="0" borderId="10" xfId="42" applyFont="1" applyBorder="1" applyAlignment="1">
      <alignment horizontal="left" vertical="center"/>
    </xf>
    <xf numFmtId="0" fontId="56" fillId="0" borderId="24" xfId="42" applyFont="1" applyBorder="1" applyAlignment="1">
      <alignment vertical="center"/>
    </xf>
    <xf numFmtId="0" fontId="55" fillId="0" borderId="24" xfId="0" applyFont="1" applyBorder="1" applyAlignment="1">
      <alignment vertical="center"/>
    </xf>
    <xf numFmtId="0" fontId="55" fillId="0" borderId="28" xfId="0" applyFont="1" applyBorder="1" applyAlignment="1">
      <alignment vertical="center"/>
    </xf>
    <xf numFmtId="0" fontId="0" fillId="0" borderId="39" xfId="0" applyBorder="1" applyAlignment="1">
      <alignment horizontal="center" vertical="center"/>
    </xf>
    <xf numFmtId="0" fontId="53" fillId="0" borderId="35" xfId="42" applyFont="1" applyBorder="1" applyAlignment="1">
      <alignment vertical="center"/>
    </xf>
    <xf numFmtId="0" fontId="55" fillId="0" borderId="25" xfId="0" applyFont="1" applyBorder="1" applyAlignment="1">
      <alignment vertical="center"/>
    </xf>
    <xf numFmtId="0" fontId="55" fillId="0" borderId="37" xfId="0" applyFont="1" applyBorder="1" applyAlignment="1">
      <alignment vertical="center"/>
    </xf>
    <xf numFmtId="0" fontId="55" fillId="0" borderId="29" xfId="0" applyFont="1" applyBorder="1" applyAlignment="1">
      <alignment vertical="center"/>
    </xf>
    <xf numFmtId="0" fontId="55" fillId="0" borderId="37" xfId="0" applyFont="1" applyBorder="1" applyAlignment="1">
      <alignment horizontal="right" vertical="center" shrinkToFit="1"/>
    </xf>
    <xf numFmtId="0" fontId="55" fillId="0" borderId="28" xfId="0" applyFont="1" applyBorder="1" applyAlignment="1">
      <alignment horizontal="left" vertical="center" shrinkToFit="1"/>
    </xf>
    <xf numFmtId="0" fontId="53" fillId="0" borderId="35" xfId="42" applyFont="1" applyBorder="1" applyAlignment="1">
      <alignment horizontal="left" vertical="center" wrapText="1"/>
    </xf>
    <xf numFmtId="0" fontId="53" fillId="0" borderId="19" xfId="42" applyFont="1" applyBorder="1" applyAlignment="1">
      <alignment horizontal="left" vertical="center" wrapText="1"/>
    </xf>
    <xf numFmtId="0" fontId="55" fillId="0" borderId="0" xfId="0" applyFont="1" applyAlignment="1">
      <alignment horizontal="left" vertical="center" shrinkToFit="1"/>
    </xf>
    <xf numFmtId="0" fontId="56" fillId="24" borderId="24" xfId="42" applyFont="1" applyFill="1" applyBorder="1" applyAlignment="1">
      <alignment horizontal="right" vertical="center" shrinkToFit="1"/>
    </xf>
    <xf numFmtId="0" fontId="55" fillId="0" borderId="0" xfId="0" applyFont="1" applyAlignment="1">
      <alignment horizontal="right" vertical="center" shrinkToFit="1"/>
    </xf>
    <xf numFmtId="0" fontId="52" fillId="0" borderId="26" xfId="42" applyFont="1" applyBorder="1" applyAlignment="1">
      <alignment horizontal="center" vertical="center" wrapText="1"/>
    </xf>
    <xf numFmtId="0" fontId="0" fillId="0" borderId="22" xfId="0" applyBorder="1" applyAlignment="1">
      <alignment horizontal="center" vertical="center" wrapText="1"/>
    </xf>
    <xf numFmtId="0" fontId="0" fillId="0" borderId="39" xfId="0" applyBorder="1" applyAlignment="1">
      <alignment horizontal="center" vertical="center" wrapText="1"/>
    </xf>
    <xf numFmtId="0" fontId="56" fillId="0" borderId="28" xfId="42" applyFont="1" applyFill="1" applyBorder="1" applyAlignment="1">
      <alignment horizontal="left" vertical="center" shrinkToFit="1"/>
    </xf>
    <xf numFmtId="0" fontId="57" fillId="0" borderId="35" xfId="42" applyFont="1" applyBorder="1" applyAlignment="1">
      <alignment horizontal="right" vertical="center"/>
    </xf>
    <xf numFmtId="0" fontId="55" fillId="0" borderId="24" xfId="0" applyFont="1" applyBorder="1">
      <alignment vertical="center"/>
    </xf>
    <xf numFmtId="0" fontId="55" fillId="0" borderId="25" xfId="0" applyFont="1" applyBorder="1">
      <alignment vertical="center"/>
    </xf>
    <xf numFmtId="0" fontId="53" fillId="29" borderId="28" xfId="42" applyFont="1" applyFill="1" applyBorder="1" applyAlignment="1">
      <alignment horizontal="center" vertical="center"/>
    </xf>
    <xf numFmtId="0" fontId="56" fillId="0" borderId="15" xfId="42" applyFont="1" applyFill="1" applyBorder="1" applyAlignment="1">
      <alignment vertical="center"/>
    </xf>
    <xf numFmtId="0" fontId="55" fillId="0" borderId="15" xfId="0" applyFont="1" applyFill="1" applyBorder="1" applyAlignment="1">
      <alignment vertical="center"/>
    </xf>
    <xf numFmtId="0" fontId="55" fillId="0" borderId="28" xfId="0" applyFont="1" applyFill="1" applyBorder="1" applyAlignment="1">
      <alignment vertical="center"/>
    </xf>
    <xf numFmtId="0" fontId="52" fillId="0" borderId="22" xfId="42" applyFont="1" applyBorder="1" applyAlignment="1">
      <alignment horizontal="center" vertical="center"/>
    </xf>
    <xf numFmtId="0" fontId="52" fillId="0" borderId="22" xfId="42" applyFont="1" applyBorder="1" applyAlignment="1">
      <alignment horizontal="center" vertical="center" wrapText="1"/>
    </xf>
    <xf numFmtId="0" fontId="52" fillId="0" borderId="39" xfId="42" applyFont="1" applyBorder="1" applyAlignment="1">
      <alignment horizontal="center" vertical="center" wrapText="1"/>
    </xf>
    <xf numFmtId="0" fontId="57" fillId="0" borderId="24" xfId="42" applyFont="1" applyBorder="1" applyAlignment="1">
      <alignment horizontal="right" vertical="center"/>
    </xf>
    <xf numFmtId="0" fontId="57" fillId="0" borderId="25" xfId="42" applyFont="1" applyBorder="1" applyAlignment="1">
      <alignment horizontal="right" vertical="center"/>
    </xf>
    <xf numFmtId="0" fontId="52" fillId="0" borderId="18" xfId="42" applyFont="1" applyBorder="1" applyAlignment="1">
      <alignment horizontal="center" vertical="center" wrapText="1"/>
    </xf>
    <xf numFmtId="0" fontId="56" fillId="0" borderId="15" xfId="42" applyFont="1" applyFill="1" applyBorder="1" applyAlignment="1">
      <alignment horizontal="left" vertical="center" shrinkToFit="1"/>
    </xf>
    <xf numFmtId="0" fontId="55" fillId="0" borderId="28" xfId="0" applyFont="1" applyFill="1" applyBorder="1" applyAlignment="1">
      <alignment horizontal="left" vertical="center" shrinkToFi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39" xfId="42" applyFont="1" applyBorder="1" applyAlignment="1">
      <alignment vertical="center" wrapTex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63"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65" xfId="42" applyFont="1" applyFill="1" applyBorder="1" applyAlignment="1">
      <alignment horizontal="lef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55" fillId="0" borderId="19" xfId="0" applyFont="1" applyBorder="1" applyAlignment="1">
      <alignment horizontal="right" vertical="center" shrinkToFit="1"/>
    </xf>
    <xf numFmtId="0" fontId="53" fillId="0" borderId="33" xfId="42" applyFont="1" applyBorder="1" applyAlignment="1">
      <alignment vertical="center"/>
    </xf>
    <xf numFmtId="0" fontId="55" fillId="0" borderId="31" xfId="0" applyFont="1" applyBorder="1" applyAlignment="1">
      <alignment vertical="center"/>
    </xf>
    <xf numFmtId="0" fontId="55" fillId="0" borderId="32" xfId="0" applyFont="1" applyBorder="1" applyAlignment="1">
      <alignment vertical="center"/>
    </xf>
    <xf numFmtId="0" fontId="55" fillId="0" borderId="33" xfId="0" applyFont="1" applyBorder="1" applyAlignment="1">
      <alignment vertical="center"/>
    </xf>
    <xf numFmtId="0" fontId="56" fillId="0" borderId="0" xfId="42" applyFont="1" applyBorder="1" applyAlignment="1">
      <alignment horizontal="left" vertical="center" shrinkToFit="1"/>
    </xf>
    <xf numFmtId="0" fontId="29" fillId="24" borderId="0" xfId="42" applyFont="1" applyFill="1" applyBorder="1" applyAlignment="1">
      <alignment vertical="center"/>
    </xf>
    <xf numFmtId="0" fontId="28" fillId="0" borderId="19" xfId="42" applyFont="1" applyFill="1" applyBorder="1" applyAlignment="1">
      <alignment vertical="center"/>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0" fontId="28" fillId="0" borderId="0" xfId="42" applyFont="1" applyFill="1" applyBorder="1" applyAlignment="1">
      <alignment vertical="center" shrinkToFit="1"/>
    </xf>
    <xf numFmtId="0" fontId="28" fillId="0" borderId="19" xfId="42" applyFont="1" applyBorder="1" applyAlignment="1">
      <alignment vertical="center" shrinkToFit="1"/>
    </xf>
    <xf numFmtId="0" fontId="28" fillId="0" borderId="0" xfId="42" applyFont="1" applyBorder="1" applyAlignment="1">
      <alignment vertical="center" shrinkToFit="1"/>
    </xf>
    <xf numFmtId="176" fontId="28" fillId="28" borderId="0" xfId="42" applyNumberFormat="1" applyFont="1" applyFill="1" applyBorder="1" applyAlignment="1">
      <alignment vertical="center"/>
    </xf>
    <xf numFmtId="0" fontId="17" fillId="0" borderId="82" xfId="42" applyFont="1" applyBorder="1" applyAlignment="1">
      <alignment horizontal="center" vertical="center"/>
    </xf>
    <xf numFmtId="0" fontId="17" fillId="0" borderId="13" xfId="42" applyFont="1" applyBorder="1" applyAlignment="1">
      <alignment horizontal="center" vertical="center"/>
    </xf>
    <xf numFmtId="0" fontId="17" fillId="0" borderId="80" xfId="42" applyFont="1" applyBorder="1" applyAlignment="1">
      <alignment horizontal="center" vertical="center"/>
    </xf>
    <xf numFmtId="0" fontId="28" fillId="0" borderId="46"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0" xfId="42" applyFont="1" applyBorder="1" applyAlignment="1">
      <alignment horizontal="left" vertical="center" shrinkToFit="1"/>
    </xf>
    <xf numFmtId="0" fontId="31" fillId="24" borderId="0" xfId="0" applyFont="1" applyFill="1" applyBorder="1" applyAlignment="1">
      <alignment horizontal="left" vertical="center"/>
    </xf>
    <xf numFmtId="0" fontId="28" fillId="0" borderId="34" xfId="42" applyFont="1" applyBorder="1" applyAlignment="1">
      <alignment vertical="center" wrapText="1"/>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24" borderId="19" xfId="42" applyFont="1" applyFill="1" applyBorder="1" applyAlignment="1">
      <alignment horizontal="right" vertical="center" wrapText="1"/>
    </xf>
    <xf numFmtId="0" fontId="28" fillId="24" borderId="0" xfId="42" applyFont="1" applyFill="1" applyBorder="1" applyAlignment="1">
      <alignment vertical="center"/>
    </xf>
    <xf numFmtId="0" fontId="28" fillId="0" borderId="0" xfId="42" applyFont="1" applyBorder="1" applyAlignment="1">
      <alignment vertical="center"/>
    </xf>
    <xf numFmtId="0" fontId="28" fillId="0" borderId="0" xfId="42" applyFont="1" applyBorder="1" applyAlignment="1">
      <alignment vertical="center" wrapText="1"/>
    </xf>
    <xf numFmtId="0" fontId="17" fillId="0" borderId="0" xfId="42" applyFont="1" applyBorder="1" applyAlignment="1">
      <alignment vertical="center"/>
    </xf>
    <xf numFmtId="0" fontId="22" fillId="0" borderId="0" xfId="0" applyFont="1" applyBorder="1" applyAlignment="1">
      <alignment vertical="center"/>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13" xfId="0" applyFont="1" applyBorder="1" applyAlignment="1">
      <alignment vertical="center"/>
    </xf>
    <xf numFmtId="0" fontId="22" fillId="0" borderId="31" xfId="0" applyFont="1" applyBorder="1" applyAlignment="1">
      <alignment vertical="center" wrapText="1"/>
    </xf>
    <xf numFmtId="0" fontId="22" fillId="0" borderId="49" xfId="0" applyFont="1" applyBorder="1" applyAlignment="1">
      <alignment vertical="center" wrapText="1"/>
    </xf>
    <xf numFmtId="0" fontId="17" fillId="0" borderId="68"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79" xfId="42" applyFont="1" applyBorder="1" applyAlignment="1">
      <alignment vertical="center" wrapText="1"/>
    </xf>
    <xf numFmtId="0" fontId="17" fillId="0" borderId="80" xfId="42" applyFont="1" applyBorder="1" applyAlignment="1">
      <alignment vertical="center" wrapText="1"/>
    </xf>
    <xf numFmtId="0" fontId="17" fillId="0" borderId="81" xfId="42" applyFont="1" applyBorder="1" applyAlignment="1">
      <alignment vertical="center" wrapTex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17" fillId="0" borderId="24" xfId="42" applyFont="1" applyBorder="1" applyAlignment="1">
      <alignment vertical="center" wrapText="1"/>
    </xf>
    <xf numFmtId="0" fontId="17" fillId="0" borderId="63"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64"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65" xfId="42" applyFont="1" applyBorder="1" applyAlignment="1">
      <alignment vertical="center" wrapText="1"/>
    </xf>
    <xf numFmtId="0" fontId="26" fillId="0" borderId="10" xfId="42" applyFont="1" applyBorder="1" applyAlignment="1">
      <alignment horizontal="center" wrapText="1"/>
    </xf>
    <xf numFmtId="0" fontId="26" fillId="0" borderId="0" xfId="0" applyFont="1" applyBorder="1" applyAlignment="1">
      <alignment horizontal="right" vertical="center"/>
    </xf>
    <xf numFmtId="0" fontId="28" fillId="0" borderId="0" xfId="42" applyFont="1" applyFill="1" applyBorder="1" applyAlignment="1">
      <alignment horizontal="left" vertical="center" shrinkToFit="1"/>
    </xf>
    <xf numFmtId="0" fontId="53" fillId="0" borderId="17" xfId="42" applyFont="1" applyFill="1" applyBorder="1" applyAlignment="1">
      <alignment horizontal="left" vertical="center" wrapText="1"/>
    </xf>
    <xf numFmtId="0" fontId="53" fillId="0" borderId="15" xfId="42" applyFont="1" applyFill="1" applyBorder="1" applyAlignment="1">
      <alignment horizontal="left" vertical="center" wrapText="1"/>
    </xf>
    <xf numFmtId="0" fontId="53" fillId="0" borderId="16" xfId="42" applyFont="1" applyFill="1" applyBorder="1" applyAlignment="1">
      <alignment horizontal="left" vertical="center" wrapText="1"/>
    </xf>
    <xf numFmtId="0" fontId="55" fillId="0" borderId="37" xfId="0" applyFont="1" applyFill="1" applyBorder="1" applyAlignment="1">
      <alignment horizontal="left" vertical="center" wrapText="1"/>
    </xf>
    <xf numFmtId="0" fontId="55" fillId="0" borderId="28" xfId="0" applyFont="1" applyFill="1" applyBorder="1" applyAlignment="1">
      <alignment horizontal="left" vertical="center" wrapText="1"/>
    </xf>
    <xf numFmtId="0" fontId="55" fillId="0" borderId="29" xfId="0" applyFont="1" applyFill="1" applyBorder="1" applyAlignment="1">
      <alignment horizontal="left" vertical="center" wrapText="1"/>
    </xf>
    <xf numFmtId="0" fontId="22" fillId="0" borderId="14" xfId="0" applyFont="1" applyBorder="1" applyAlignment="1">
      <alignment horizontal="center" vertical="center"/>
    </xf>
    <xf numFmtId="0" fontId="53" fillId="0" borderId="68" xfId="42" applyFont="1" applyFill="1" applyBorder="1" applyAlignment="1">
      <alignment vertical="center"/>
    </xf>
    <xf numFmtId="0" fontId="55" fillId="0" borderId="16" xfId="0" applyFont="1" applyFill="1" applyBorder="1" applyAlignment="1">
      <alignment vertical="center"/>
    </xf>
    <xf numFmtId="0" fontId="55" fillId="0" borderId="44" xfId="0" applyFont="1" applyFill="1" applyBorder="1" applyAlignment="1">
      <alignment vertical="center"/>
    </xf>
    <xf numFmtId="0" fontId="55" fillId="0" borderId="29" xfId="0" applyFont="1" applyFill="1" applyBorder="1" applyAlignment="1">
      <alignment vertical="center"/>
    </xf>
    <xf numFmtId="0" fontId="53" fillId="0" borderId="20" xfId="42" applyFont="1" applyBorder="1" applyAlignment="1">
      <alignment vertical="center"/>
    </xf>
    <xf numFmtId="0" fontId="55" fillId="0" borderId="44" xfId="0" applyFont="1" applyBorder="1" applyAlignment="1">
      <alignmen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63"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64"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65" xfId="42" applyFont="1" applyBorder="1" applyAlignment="1">
      <alignment horizontal="left" vertical="center" wrapText="1"/>
    </xf>
    <xf numFmtId="0" fontId="53" fillId="0" borderId="20" xfId="42" applyFont="1" applyBorder="1" applyAlignment="1">
      <alignment horizontal="left" vertical="center" wrapText="1"/>
    </xf>
    <xf numFmtId="0" fontId="53" fillId="0" borderId="0" xfId="42" applyFont="1" applyBorder="1" applyAlignment="1">
      <alignment horizontal="left" vertical="center" wrapText="1"/>
    </xf>
    <xf numFmtId="0" fontId="53" fillId="0" borderId="21" xfId="42" applyFont="1" applyBorder="1" applyAlignment="1">
      <alignment horizontal="left" vertical="center" wrapText="1"/>
    </xf>
    <xf numFmtId="0" fontId="17" fillId="0" borderId="33" xfId="42" applyFont="1" applyBorder="1" applyAlignment="1">
      <alignment horizontal="center" vertical="center" wrapText="1"/>
    </xf>
    <xf numFmtId="0" fontId="17" fillId="0" borderId="31" xfId="42" applyFont="1" applyBorder="1" applyAlignment="1">
      <alignment horizontal="center" vertical="center" wrapText="1"/>
    </xf>
    <xf numFmtId="0" fontId="17" fillId="0" borderId="49" xfId="42" applyFont="1" applyBorder="1" applyAlignment="1">
      <alignment horizontal="center"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6" xfId="42" applyFont="1" applyBorder="1" applyAlignment="1">
      <alignment vertical="center" wrapText="1"/>
    </xf>
    <xf numFmtId="0" fontId="61" fillId="0" borderId="0" xfId="42" applyFont="1" applyAlignment="1">
      <alignment horizontal="center" vertical="center" wrapText="1"/>
    </xf>
    <xf numFmtId="0" fontId="62" fillId="0" borderId="0" xfId="0" applyFont="1" applyAlignment="1">
      <alignment horizontal="center" vertical="center"/>
    </xf>
    <xf numFmtId="0" fontId="28" fillId="0" borderId="18" xfId="42"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63"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65" xfId="42" applyFont="1" applyBorder="1" applyAlignment="1">
      <alignment vertical="center" wrapText="1"/>
    </xf>
    <xf numFmtId="0" fontId="22" fillId="0" borderId="16" xfId="0" applyFont="1" applyBorder="1" applyAlignment="1">
      <alignment vertical="center" wrapText="1"/>
    </xf>
    <xf numFmtId="0" fontId="22" fillId="0" borderId="21" xfId="0" applyFont="1" applyBorder="1" applyAlignment="1">
      <alignment vertical="center" wrapText="1"/>
    </xf>
    <xf numFmtId="0" fontId="22" fillId="0" borderId="31" xfId="0" applyFont="1" applyBorder="1" applyAlignment="1">
      <alignment horizontal="center" vertical="center" wrapText="1"/>
    </xf>
    <xf numFmtId="0" fontId="22" fillId="0" borderId="49" xfId="0" applyFont="1" applyBorder="1" applyAlignment="1">
      <alignment horizontal="center"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64" xfId="42" applyFont="1" applyFill="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47" xfId="42" applyFont="1" applyBorder="1" applyAlignment="1">
      <alignment vertical="center" wrapText="1"/>
    </xf>
    <xf numFmtId="0" fontId="17" fillId="0" borderId="74" xfId="42" applyFont="1" applyBorder="1" applyAlignment="1">
      <alignment vertical="center" wrapText="1"/>
    </xf>
    <xf numFmtId="0" fontId="17" fillId="0" borderId="48" xfId="42" applyFont="1" applyBorder="1" applyAlignment="1">
      <alignment vertical="center" wrapText="1"/>
    </xf>
    <xf numFmtId="0" fontId="17" fillId="0" borderId="68"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45" xfId="0" applyFont="1" applyBorder="1" applyAlignment="1">
      <alignment vertical="center" wrapText="1"/>
    </xf>
    <xf numFmtId="0" fontId="22" fillId="0" borderId="41" xfId="0" applyFont="1" applyBorder="1" applyAlignment="1">
      <alignmen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77" xfId="42" applyFont="1" applyBorder="1" applyAlignment="1">
      <alignment vertical="center" wrapText="1"/>
    </xf>
    <xf numFmtId="0" fontId="17" fillId="0" borderId="78" xfId="42" applyFont="1" applyBorder="1" applyAlignment="1">
      <alignment vertical="center" wrapText="1"/>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63"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64"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65"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7" xfId="42" applyNumberFormat="1"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6" xfId="42" applyNumberFormat="1"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vertical="center" wrapText="1"/>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7" xfId="42" applyFont="1" applyBorder="1" applyAlignment="1">
      <alignment vertical="center" wrapText="1"/>
    </xf>
    <xf numFmtId="0" fontId="27" fillId="0" borderId="19" xfId="42" applyFont="1" applyBorder="1" applyAlignment="1">
      <alignment vertical="center" wrapText="1"/>
    </xf>
    <xf numFmtId="0" fontId="27" fillId="0" borderId="0" xfId="42" applyFont="1" applyBorder="1" applyAlignment="1">
      <alignment vertical="center" wrapText="1"/>
    </xf>
    <xf numFmtId="0" fontId="27" fillId="0" borderId="64" xfId="42" applyFont="1" applyBorder="1" applyAlignment="1">
      <alignment vertical="center" wrapText="1"/>
    </xf>
    <xf numFmtId="0" fontId="28" fillId="0" borderId="21" xfId="42" applyFont="1" applyBorder="1" applyAlignment="1">
      <alignmen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17" fillId="0" borderId="31" xfId="42" applyFont="1" applyBorder="1" applyAlignment="1">
      <alignment vertical="center" wrapText="1"/>
    </xf>
    <xf numFmtId="0" fontId="36" fillId="0" borderId="0" xfId="42" applyFont="1" applyBorder="1" applyAlignment="1">
      <alignment horizontal="right" vertical="center"/>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9" fillId="24" borderId="28" xfId="42" applyFont="1" applyFill="1" applyBorder="1" applyAlignment="1">
      <alignment vertical="center"/>
    </xf>
    <xf numFmtId="0" fontId="28" fillId="0" borderId="0" xfId="42" applyFont="1" applyFill="1" applyBorder="1" applyAlignment="1">
      <alignment horizontal="right" vertical="center"/>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19" xfId="42" applyFont="1" applyFill="1" applyBorder="1" applyAlignment="1">
      <alignment vertical="center" shrinkToFit="1"/>
    </xf>
    <xf numFmtId="0" fontId="58" fillId="0" borderId="0" xfId="42" applyFont="1" applyFill="1" applyBorder="1" applyAlignment="1">
      <alignment vertical="center" shrinkToFit="1"/>
    </xf>
    <xf numFmtId="0" fontId="58" fillId="0" borderId="21" xfId="42" applyFont="1" applyFill="1" applyBorder="1" applyAlignment="1">
      <alignment vertical="center" shrinkToFit="1"/>
    </xf>
    <xf numFmtId="0" fontId="28" fillId="0" borderId="18" xfId="42" applyFont="1" applyFill="1" applyBorder="1" applyAlignment="1">
      <alignment vertical="center" wrapText="1"/>
    </xf>
    <xf numFmtId="0" fontId="29" fillId="24" borderId="24" xfId="42" applyFont="1" applyFill="1" applyBorder="1" applyAlignment="1">
      <alignment vertical="center"/>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58" fillId="0" borderId="0" xfId="42" applyFont="1" applyBorder="1" applyAlignment="1">
      <alignment vertical="center" shrinkToFit="1"/>
    </xf>
    <xf numFmtId="0" fontId="58" fillId="0" borderId="21" xfId="42" applyFont="1" applyBorder="1" applyAlignment="1">
      <alignment vertical="center" shrinkToFit="1"/>
    </xf>
    <xf numFmtId="0" fontId="29" fillId="0" borderId="0" xfId="42" applyFont="1" applyFill="1" applyBorder="1" applyAlignment="1">
      <alignment vertical="center"/>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56" fillId="0" borderId="15" xfId="42" applyFont="1" applyBorder="1" applyAlignment="1">
      <alignment horizontal="left" vertical="center" shrinkToFit="1"/>
    </xf>
    <xf numFmtId="0" fontId="56" fillId="0" borderId="21" xfId="42" applyFont="1" applyBorder="1" applyAlignment="1">
      <alignment horizontal="left" vertical="center" shrinkToFit="1"/>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63"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64" xfId="42" applyFont="1" applyFill="1" applyBorder="1" applyAlignment="1">
      <alignment vertical="center" wrapText="1"/>
    </xf>
    <xf numFmtId="0" fontId="21" fillId="0" borderId="71" xfId="42" applyFont="1" applyBorder="1" applyAlignment="1">
      <alignment horizontal="center" vertical="center" wrapText="1"/>
    </xf>
    <xf numFmtId="0" fontId="21" fillId="0" borderId="50" xfId="42" applyFont="1" applyBorder="1" applyAlignment="1">
      <alignment horizontal="center" vertical="center"/>
    </xf>
    <xf numFmtId="0" fontId="21" fillId="0" borderId="72" xfId="42" applyFont="1" applyBorder="1" applyAlignment="1">
      <alignment horizontal="center" vertical="center"/>
    </xf>
    <xf numFmtId="0" fontId="39" fillId="0" borderId="52" xfId="42" applyFont="1" applyBorder="1" applyAlignment="1">
      <alignment horizontal="center" vertical="center" wrapText="1"/>
    </xf>
    <xf numFmtId="0" fontId="0" fillId="24" borderId="52" xfId="0" applyFill="1" applyBorder="1">
      <alignment vertical="center"/>
    </xf>
    <xf numFmtId="0" fontId="39" fillId="0" borderId="52" xfId="42" applyFont="1" applyBorder="1" applyAlignment="1">
      <alignment horizontal="left" vertical="center"/>
    </xf>
    <xf numFmtId="0" fontId="39" fillId="0" borderId="73" xfId="42" applyFont="1" applyBorder="1" applyAlignment="1">
      <alignment horizontal="lef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49" fontId="39" fillId="24" borderId="47" xfId="42" applyNumberFormat="1" applyFont="1" applyFill="1" applyBorder="1" applyAlignment="1">
      <alignment horizontal="left" vertical="center"/>
    </xf>
    <xf numFmtId="49" fontId="39" fillId="24" borderId="48" xfId="42" applyNumberFormat="1" applyFont="1" applyFill="1" applyBorder="1" applyAlignment="1">
      <alignment horizontal="left"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8" fillId="0" borderId="29" xfId="42" applyFont="1" applyFill="1" applyBorder="1" applyAlignment="1">
      <alignment vertical="center" shrinkToFit="1"/>
    </xf>
    <xf numFmtId="0" fontId="29" fillId="0" borderId="0" xfId="42" applyFont="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0" borderId="24" xfId="42" applyFont="1" applyBorder="1" applyAlignment="1">
      <alignment vertical="center" shrinkToFit="1"/>
    </xf>
    <xf numFmtId="0" fontId="28" fillId="0" borderId="25" xfId="42" applyFont="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0" borderId="35" xfId="42" applyFont="1" applyFill="1" applyBorder="1" applyAlignment="1">
      <alignment vertical="center" shrinkToFit="1"/>
    </xf>
    <xf numFmtId="0" fontId="49" fillId="0" borderId="23" xfId="42" applyFont="1" applyBorder="1" applyAlignment="1">
      <alignment horizontal="center" vertical="center"/>
    </xf>
    <xf numFmtId="0" fontId="25" fillId="0" borderId="0" xfId="42" applyFont="1" applyAlignment="1">
      <alignment horizontal="left" vertical="center" wrapText="1"/>
    </xf>
    <xf numFmtId="0" fontId="28" fillId="0" borderId="64" xfId="42" applyFont="1" applyBorder="1" applyAlignment="1">
      <alignment vertical="center" wrapText="1"/>
    </xf>
    <xf numFmtId="0" fontId="28" fillId="0" borderId="67" xfId="42" applyFont="1" applyBorder="1" applyAlignment="1">
      <alignment vertical="center" wrapText="1"/>
    </xf>
    <xf numFmtId="0" fontId="28" fillId="24" borderId="24" xfId="42" applyFont="1" applyFill="1" applyBorder="1" applyAlignment="1">
      <alignment vertical="center"/>
    </xf>
    <xf numFmtId="0" fontId="38" fillId="0" borderId="0" xfId="42" applyFont="1" applyBorder="1" applyAlignment="1">
      <alignment horizontal="left" vertical="center" wrapText="1" indent="1"/>
    </xf>
    <xf numFmtId="0" fontId="38" fillId="0" borderId="20" xfId="42" applyFont="1" applyBorder="1" applyAlignment="1">
      <alignment horizontal="left" vertical="center" wrapText="1" indent="1"/>
    </xf>
    <xf numFmtId="0" fontId="28" fillId="0" borderId="35" xfId="42" applyFont="1" applyBorder="1" applyAlignment="1">
      <alignment vertical="center" shrinkToFit="1"/>
    </xf>
    <xf numFmtId="0" fontId="28" fillId="0" borderId="34" xfId="42" applyFont="1" applyFill="1" applyBorder="1" applyAlignment="1">
      <alignment vertical="center" wrapText="1"/>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8" fillId="0" borderId="21"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19" xfId="42" applyFont="1" applyFill="1" applyBorder="1" applyAlignment="1">
      <alignment horizontal="left" vertical="center" shrinkToFit="1"/>
    </xf>
    <xf numFmtId="0" fontId="28" fillId="0" borderId="19" xfId="42" applyFont="1" applyBorder="1" applyAlignment="1">
      <alignment horizontal="left" vertical="center" shrinkToFit="1"/>
    </xf>
    <xf numFmtId="49" fontId="38" fillId="0" borderId="0" xfId="42" applyNumberFormat="1" applyFont="1" applyBorder="1" applyAlignment="1">
      <alignment horizontal="left" vertical="center" wrapText="1" indent="1"/>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17" fillId="0" borderId="40" xfId="42" applyFont="1" applyBorder="1" applyAlignment="1">
      <alignment vertical="center" wrapText="1"/>
    </xf>
    <xf numFmtId="0" fontId="17" fillId="0" borderId="49" xfId="42" applyFont="1" applyBorder="1" applyAlignment="1">
      <alignment vertical="center" wrapText="1"/>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17" fillId="0" borderId="68"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75" xfId="42" applyFont="1" applyBorder="1" applyAlignment="1">
      <alignment vertical="center" wrapText="1"/>
    </xf>
    <xf numFmtId="0" fontId="17" fillId="0" borderId="76" xfId="42" applyFont="1" applyBorder="1" applyAlignment="1">
      <alignment vertical="center" wrapText="1"/>
    </xf>
    <xf numFmtId="0" fontId="17" fillId="0" borderId="44"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56" xfId="42" applyFont="1" applyBorder="1" applyAlignment="1">
      <alignment vertical="center" wrapText="1"/>
    </xf>
    <xf numFmtId="0" fontId="17" fillId="0" borderId="57" xfId="42" applyFont="1" applyBorder="1" applyAlignment="1">
      <alignment vertical="center" wrapText="1"/>
    </xf>
    <xf numFmtId="0" fontId="17" fillId="0" borderId="58" xfId="42" applyFont="1" applyBorder="1" applyAlignment="1">
      <alignment vertical="center" wrapText="1"/>
    </xf>
    <xf numFmtId="0" fontId="17" fillId="0" borderId="59" xfId="42" applyFont="1" applyBorder="1" applyAlignment="1">
      <alignment vertical="center" wrapText="1"/>
    </xf>
    <xf numFmtId="0" fontId="17" fillId="0" borderId="60" xfId="42" applyFont="1" applyBorder="1" applyAlignment="1">
      <alignment vertical="center" wrapText="1"/>
    </xf>
    <xf numFmtId="0" fontId="17" fillId="0" borderId="61" xfId="42" applyFont="1" applyBorder="1" applyAlignment="1">
      <alignment vertical="center" wrapText="1"/>
    </xf>
    <xf numFmtId="0" fontId="28" fillId="0" borderId="62" xfId="42" applyFont="1" applyBorder="1" applyAlignment="1">
      <alignment vertical="center" shrinkToFit="1"/>
    </xf>
    <xf numFmtId="0" fontId="29" fillId="27" borderId="0" xfId="42" applyFont="1" applyFill="1" applyBorder="1">
      <alignment vertical="center"/>
    </xf>
    <xf numFmtId="0" fontId="17" fillId="0" borderId="66"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67" xfId="42" applyFont="1" applyBorder="1" applyAlignment="1">
      <alignment horizontal="left" vertical="center" wrapText="1"/>
    </xf>
    <xf numFmtId="0" fontId="50" fillId="24" borderId="52" xfId="41" applyFill="1" applyBorder="1">
      <alignment vertical="center"/>
    </xf>
    <xf numFmtId="0" fontId="50" fillId="24" borderId="33" xfId="41" applyFill="1" applyBorder="1" applyAlignment="1">
      <alignment vertical="center"/>
    </xf>
    <xf numFmtId="0" fontId="50" fillId="24" borderId="31" xfId="41" applyFill="1" applyBorder="1" applyAlignment="1">
      <alignment vertical="center"/>
    </xf>
    <xf numFmtId="0" fontId="50" fillId="24" borderId="32" xfId="41" applyFill="1" applyBorder="1" applyAlignment="1">
      <alignment vertical="center"/>
    </xf>
    <xf numFmtId="0" fontId="50" fillId="24" borderId="23" xfId="41" applyFont="1" applyFill="1" applyBorder="1" applyAlignment="1">
      <alignment horizontal="left" vertical="center"/>
    </xf>
    <xf numFmtId="0" fontId="50" fillId="24" borderId="34" xfId="41" applyFont="1" applyFill="1" applyBorder="1" applyAlignment="1">
      <alignment horizontal="left" vertical="center"/>
    </xf>
    <xf numFmtId="0" fontId="50" fillId="24" borderId="33" xfId="41" applyFont="1" applyFill="1" applyBorder="1" applyAlignment="1">
      <alignment horizontal="center" vertical="center"/>
    </xf>
    <xf numFmtId="0" fontId="50" fillId="24" borderId="31" xfId="41" applyFont="1" applyFill="1" applyBorder="1" applyAlignment="1">
      <alignment horizontal="center" vertical="center"/>
    </xf>
    <xf numFmtId="0" fontId="50" fillId="24" borderId="32" xfId="41" applyFont="1" applyFill="1" applyBorder="1" applyAlignment="1">
      <alignment horizontal="center" vertical="center"/>
    </xf>
    <xf numFmtId="0" fontId="53" fillId="0" borderId="68" xfId="42" applyFont="1" applyBorder="1" applyAlignment="1">
      <alignment horizontal="left" vertical="center"/>
    </xf>
    <xf numFmtId="0" fontId="53" fillId="0" borderId="15" xfId="42" applyFont="1" applyBorder="1" applyAlignment="1">
      <alignment horizontal="left" vertical="center"/>
    </xf>
    <xf numFmtId="0" fontId="53" fillId="0" borderId="16" xfId="42" applyFont="1" applyBorder="1" applyAlignment="1">
      <alignment horizontal="left" vertical="center"/>
    </xf>
    <xf numFmtId="0" fontId="53" fillId="0" borderId="44" xfId="42" applyFont="1" applyBorder="1" applyAlignment="1">
      <alignment horizontal="left" vertical="center"/>
    </xf>
    <xf numFmtId="0" fontId="56" fillId="24" borderId="17" xfId="42" applyFont="1" applyFill="1" applyBorder="1" applyAlignment="1">
      <alignment horizontal="right" vertical="center" shrinkToFit="1"/>
    </xf>
    <xf numFmtId="0" fontId="50" fillId="0" borderId="0" xfId="41" applyBorder="1" applyAlignment="1">
      <alignment vertical="center"/>
    </xf>
    <xf numFmtId="0" fontId="50" fillId="0" borderId="13" xfId="41" applyBorder="1" applyAlignment="1">
      <alignment vertical="center"/>
    </xf>
    <xf numFmtId="0" fontId="50" fillId="0" borderId="14" xfId="41" applyBorder="1" applyAlignment="1">
      <alignment horizontal="center" vertical="center"/>
    </xf>
    <xf numFmtId="0" fontId="17" fillId="0" borderId="72" xfId="42" applyFont="1" applyBorder="1" applyAlignment="1">
      <alignment vertical="center" wrapText="1"/>
    </xf>
    <xf numFmtId="0" fontId="50" fillId="0" borderId="49" xfId="41" applyBorder="1" applyAlignment="1">
      <alignment vertical="center" wrapText="1"/>
    </xf>
    <xf numFmtId="0" fontId="28" fillId="0" borderId="31" xfId="42" applyFont="1" applyFill="1" applyBorder="1" applyAlignment="1">
      <alignment horizontal="left" vertical="center" shrinkToFit="1"/>
    </xf>
    <xf numFmtId="0" fontId="28" fillId="0" borderId="24" xfId="42" applyFont="1" applyFill="1" applyBorder="1" applyAlignment="1">
      <alignment horizontal="left" vertical="center" shrinkToFit="1"/>
    </xf>
    <xf numFmtId="0" fontId="17" fillId="0" borderId="35" xfId="42" applyFill="1" applyBorder="1" applyAlignment="1">
      <alignment vertical="center" wrapText="1"/>
    </xf>
    <xf numFmtId="0" fontId="17" fillId="0" borderId="24" xfId="42" applyFill="1" applyBorder="1" applyAlignment="1">
      <alignment vertical="center" wrapText="1"/>
    </xf>
    <xf numFmtId="0" fontId="17" fillId="0" borderId="63" xfId="42" applyFill="1" applyBorder="1" applyAlignment="1">
      <alignment vertical="center" wrapText="1"/>
    </xf>
    <xf numFmtId="0" fontId="17" fillId="0" borderId="19" xfId="42" applyFill="1" applyBorder="1" applyAlignment="1">
      <alignment vertical="center" wrapText="1"/>
    </xf>
    <xf numFmtId="0" fontId="17" fillId="0" borderId="0" xfId="42" applyFill="1" applyAlignment="1">
      <alignment vertical="center" wrapText="1"/>
    </xf>
    <xf numFmtId="0" fontId="17" fillId="0" borderId="64" xfId="42" applyFill="1" applyBorder="1" applyAlignment="1">
      <alignment vertical="center" wrapText="1"/>
    </xf>
    <xf numFmtId="0" fontId="17" fillId="0" borderId="28" xfId="42" applyFill="1" applyBorder="1" applyAlignment="1">
      <alignment vertical="center" wrapText="1"/>
    </xf>
    <xf numFmtId="0" fontId="17" fillId="0" borderId="65" xfId="42" applyFill="1" applyBorder="1" applyAlignment="1">
      <alignment vertical="center" wrapText="1"/>
    </xf>
    <xf numFmtId="0" fontId="62" fillId="0" borderId="0" xfId="41" applyFont="1" applyAlignment="1">
      <alignment horizontal="center" vertical="center"/>
    </xf>
    <xf numFmtId="0" fontId="17" fillId="0" borderId="29" xfId="42" applyFont="1" applyBorder="1" applyAlignment="1">
      <alignment vertical="center" wrapText="1"/>
    </xf>
    <xf numFmtId="0" fontId="50" fillId="0" borderId="16" xfId="41" applyBorder="1" applyAlignment="1">
      <alignment vertical="center" wrapText="1"/>
    </xf>
    <xf numFmtId="0" fontId="50" fillId="0" borderId="21" xfId="41" applyBorder="1" applyAlignment="1">
      <alignment vertical="center" wrapText="1"/>
    </xf>
    <xf numFmtId="0" fontId="50" fillId="0" borderId="41" xfId="41" applyBorder="1" applyAlignment="1">
      <alignment vertical="center" wrapText="1"/>
    </xf>
    <xf numFmtId="0" fontId="50" fillId="0" borderId="31" xfId="41" applyBorder="1" applyAlignment="1">
      <alignment horizontal="center" vertical="center" wrapText="1"/>
    </xf>
    <xf numFmtId="0" fontId="50" fillId="0" borderId="49" xfId="41" applyBorder="1" applyAlignment="1">
      <alignment horizontal="center" vertical="center" wrapText="1"/>
    </xf>
    <xf numFmtId="0" fontId="50" fillId="0" borderId="15" xfId="41" applyBorder="1" applyAlignment="1">
      <alignment vertical="center" wrapText="1"/>
    </xf>
    <xf numFmtId="0" fontId="50" fillId="0" borderId="0" xfId="41" applyBorder="1" applyAlignment="1">
      <alignment vertical="center" wrapText="1"/>
    </xf>
    <xf numFmtId="0" fontId="50" fillId="0" borderId="20" xfId="41" applyBorder="1" applyAlignment="1">
      <alignment vertical="center" wrapText="1"/>
    </xf>
    <xf numFmtId="0" fontId="50" fillId="0" borderId="45" xfId="41" applyBorder="1" applyAlignment="1">
      <alignment vertical="center" wrapText="1"/>
    </xf>
    <xf numFmtId="0" fontId="42" fillId="0" borderId="68" xfId="41" applyFont="1" applyBorder="1" applyAlignment="1">
      <alignment vertical="center" wrapText="1"/>
    </xf>
    <xf numFmtId="0" fontId="42" fillId="0" borderId="16" xfId="41" applyFont="1" applyBorder="1" applyAlignment="1">
      <alignment vertical="center" wrapText="1"/>
    </xf>
    <xf numFmtId="0" fontId="42" fillId="0" borderId="20" xfId="41" applyFont="1" applyBorder="1" applyAlignment="1">
      <alignment vertical="center" wrapText="1"/>
    </xf>
    <xf numFmtId="0" fontId="42" fillId="0" borderId="21" xfId="41" applyFont="1" applyBorder="1" applyAlignment="1">
      <alignment vertical="center" wrapText="1"/>
    </xf>
    <xf numFmtId="0" fontId="42" fillId="0" borderId="45" xfId="41" applyFont="1" applyBorder="1" applyAlignment="1">
      <alignment vertical="center" wrapText="1"/>
    </xf>
    <xf numFmtId="0" fontId="42" fillId="0" borderId="41" xfId="41" applyFont="1" applyBorder="1" applyAlignment="1">
      <alignment vertical="center" wrapText="1"/>
    </xf>
    <xf numFmtId="0" fontId="56" fillId="24" borderId="15" xfId="42" applyFont="1" applyFill="1" applyBorder="1" applyAlignment="1">
      <alignment horizontal="right" vertical="center"/>
    </xf>
    <xf numFmtId="0" fontId="56" fillId="0" borderId="15" xfId="42" applyFont="1" applyBorder="1" applyAlignment="1">
      <alignment horizontal="left" vertical="center"/>
    </xf>
    <xf numFmtId="0" fontId="53" fillId="0" borderId="17" xfId="42" applyFont="1" applyBorder="1" applyAlignment="1">
      <alignment horizontal="left" vertical="center" wrapText="1"/>
    </xf>
    <xf numFmtId="0" fontId="53" fillId="0" borderId="15" xfId="42" applyFont="1" applyBorder="1" applyAlignment="1">
      <alignment horizontal="left" vertical="center" wrapText="1"/>
    </xf>
    <xf numFmtId="0" fontId="53" fillId="0" borderId="16" xfId="42" applyFont="1" applyBorder="1" applyAlignment="1">
      <alignment horizontal="left" vertical="center" wrapText="1"/>
    </xf>
    <xf numFmtId="0" fontId="53" fillId="0" borderId="37" xfId="42" applyFont="1" applyBorder="1" applyAlignment="1">
      <alignment horizontal="left" vertical="center" wrapText="1"/>
    </xf>
    <xf numFmtId="0" fontId="53" fillId="0" borderId="28" xfId="42" applyFont="1" applyBorder="1" applyAlignment="1">
      <alignment horizontal="left" vertical="center" wrapText="1"/>
    </xf>
    <xf numFmtId="0" fontId="53" fillId="0" borderId="29" xfId="42" applyFont="1" applyBorder="1" applyAlignment="1">
      <alignment horizontal="left" vertical="center" wrapText="1"/>
    </xf>
    <xf numFmtId="0" fontId="17" fillId="0" borderId="18"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49" xfId="42" applyFont="1" applyBorder="1" applyAlignment="1">
      <alignment horizontal="left" vertical="center" wrapText="1"/>
    </xf>
    <xf numFmtId="0" fontId="17" fillId="0" borderId="26" xfId="42" applyFont="1" applyBorder="1" applyAlignment="1">
      <alignment horizontal="center" vertical="center"/>
    </xf>
    <xf numFmtId="0" fontId="17" fillId="0" borderId="39" xfId="42" applyFont="1" applyBorder="1" applyAlignment="1">
      <alignment horizontal="center" vertical="center"/>
    </xf>
    <xf numFmtId="0" fontId="17" fillId="0" borderId="46"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要件充足CL書式_105J" xfId="42" xr:uid="{00000000-0005-0000-0000-00002A000000}"/>
    <cellStyle name="良い" xfId="43" builtinId="26" customBuiltin="1"/>
  </cellStyles>
  <dxfs count="290">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sz val="11"/>
        <color indexed="13"/>
      </font>
    </dxf>
    <dxf>
      <font>
        <b val="0"/>
        <condense val="0"/>
        <extend val="0"/>
        <sz val="11"/>
        <color indexed="10"/>
      </font>
    </dxf>
    <dxf>
      <font>
        <b val="0"/>
        <condense val="0"/>
        <extend val="0"/>
        <sz val="11"/>
        <color indexed="15"/>
      </font>
    </dxf>
    <dxf>
      <font>
        <b val="0"/>
        <i val="0"/>
        <condense val="0"/>
        <extend val="0"/>
        <sz val="11"/>
        <color indexed="13"/>
      </font>
    </dxf>
    <dxf>
      <font>
        <b val="0"/>
        <condense val="0"/>
        <extend val="0"/>
        <sz val="11"/>
        <color indexed="10"/>
      </font>
    </dxf>
    <dxf>
      <font>
        <b val="0"/>
        <condense val="0"/>
        <extend val="0"/>
        <sz val="11"/>
        <color indexed="15"/>
      </font>
    </dxf>
    <dxf>
      <font>
        <b/>
        <i val="0"/>
        <condense val="0"/>
        <extend val="0"/>
        <sz val="11"/>
        <color indexed="10"/>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macro="" textlink="">
      <xdr:nvSpPr>
        <xdr:cNvPr id="3206" name="Freeform 1">
          <a:extLst>
            <a:ext uri="{FF2B5EF4-FFF2-40B4-BE49-F238E27FC236}">
              <a16:creationId xmlns:a16="http://schemas.microsoft.com/office/drawing/2014/main" id="{C44BF5DF-099F-4341-BDD1-8B9ED5426402}"/>
            </a:ext>
          </a:extLst>
        </xdr:cNvPr>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315"/>
  <sheetViews>
    <sheetView tabSelected="1" view="pageBreakPreview" topLeftCell="B1" zoomScaleNormal="70" zoomScaleSheetLayoutView="100" workbookViewId="0">
      <selection activeCell="B6" sqref="B6"/>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699" t="s">
        <v>624</v>
      </c>
      <c r="C2" s="699"/>
      <c r="D2" s="699"/>
      <c r="E2" s="699"/>
      <c r="H2" s="3"/>
      <c r="I2" s="4"/>
      <c r="J2" s="4"/>
      <c r="K2" s="4"/>
      <c r="L2" s="4"/>
      <c r="M2" s="4"/>
      <c r="N2" s="4"/>
      <c r="O2" s="4"/>
      <c r="P2" s="4"/>
      <c r="Q2" s="4"/>
      <c r="AB2" s="9"/>
      <c r="AC2" s="351" t="s">
        <v>601</v>
      </c>
    </row>
    <row r="3" spans="2:83" ht="36" customHeight="1" x14ac:dyDescent="0.15">
      <c r="B3" s="558" t="s">
        <v>586</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row>
    <row r="4" spans="2:83" ht="9.75" customHeight="1" x14ac:dyDescent="0.15">
      <c r="B4" s="5"/>
      <c r="C4" s="5"/>
      <c r="D4" s="490"/>
      <c r="E4" s="491"/>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
      <c r="B5" s="10" t="s">
        <v>64</v>
      </c>
      <c r="C5" s="11"/>
      <c r="D5" s="12"/>
      <c r="E5" s="12"/>
      <c r="H5" s="13"/>
      <c r="AC5" s="14"/>
      <c r="AM5" s="15" t="s">
        <v>65</v>
      </c>
      <c r="AN5" s="15" t="s">
        <v>66</v>
      </c>
      <c r="AO5" s="15" t="s">
        <v>67</v>
      </c>
      <c r="AP5" s="15" t="s">
        <v>68</v>
      </c>
      <c r="AQ5" s="16" t="s">
        <v>69</v>
      </c>
    </row>
    <row r="6" spans="2:83" ht="20.100000000000001" customHeight="1" thickBot="1" x14ac:dyDescent="0.2">
      <c r="B6" s="17" t="s">
        <v>70</v>
      </c>
      <c r="C6" s="473" t="s">
        <v>71</v>
      </c>
      <c r="D6" s="498"/>
      <c r="E6" s="17" t="s">
        <v>72</v>
      </c>
      <c r="F6" s="473" t="s">
        <v>73</v>
      </c>
      <c r="G6" s="533"/>
      <c r="H6" s="6"/>
      <c r="I6" s="7"/>
      <c r="J6" s="7"/>
      <c r="K6" s="7"/>
      <c r="L6" s="7"/>
      <c r="M6" s="7"/>
      <c r="N6" s="7"/>
      <c r="O6" s="7"/>
      <c r="P6" s="7"/>
      <c r="Q6" s="7"/>
      <c r="AD6" s="9"/>
      <c r="AE6" s="9"/>
      <c r="AF6" s="9"/>
      <c r="AG6" s="9"/>
      <c r="AH6" s="6"/>
      <c r="AI6" s="6"/>
      <c r="AJ6" s="6"/>
      <c r="AK6" s="6"/>
      <c r="AL6" s="6"/>
      <c r="AM6" s="6"/>
      <c r="AN6" s="6"/>
      <c r="AO6" s="6"/>
      <c r="AP6" s="6"/>
      <c r="AQ6" s="9"/>
      <c r="AR6" s="9"/>
      <c r="AS6" s="9"/>
      <c r="AT6" s="9"/>
      <c r="AU6" s="9"/>
      <c r="AV6" s="9"/>
      <c r="AW6" s="9"/>
      <c r="AX6" s="9"/>
      <c r="AY6" s="9"/>
      <c r="AZ6" s="9"/>
      <c r="BA6" s="9"/>
      <c r="BB6" s="6"/>
      <c r="BC6" s="6"/>
      <c r="BD6" s="6"/>
      <c r="BE6" s="6"/>
      <c r="BF6" s="6"/>
      <c r="BG6" s="6"/>
      <c r="BH6" s="6"/>
      <c r="BI6" s="6"/>
      <c r="BJ6" s="9"/>
      <c r="BK6" s="9"/>
      <c r="BL6" s="9"/>
      <c r="BM6" s="9"/>
      <c r="BN6" s="9"/>
      <c r="BO6" s="9"/>
      <c r="BP6" s="9"/>
      <c r="BQ6" s="9"/>
      <c r="BR6" s="9"/>
      <c r="BS6" s="9"/>
      <c r="BT6" s="9"/>
      <c r="BU6" s="9"/>
      <c r="BV6" s="9"/>
      <c r="BW6" s="9"/>
      <c r="BX6" s="9"/>
      <c r="BY6" s="9"/>
      <c r="BZ6" s="9"/>
      <c r="CA6" s="9"/>
      <c r="CB6" s="9"/>
      <c r="CC6" s="9"/>
      <c r="CD6" s="9"/>
      <c r="CE6" s="9"/>
    </row>
    <row r="7" spans="2:83" ht="39" customHeight="1" x14ac:dyDescent="0.15">
      <c r="D7" s="18"/>
      <c r="H7" s="700" t="s">
        <v>623</v>
      </c>
      <c r="I7" s="700"/>
      <c r="J7" s="700"/>
      <c r="K7" s="700"/>
      <c r="L7" s="700"/>
      <c r="M7" s="700"/>
      <c r="N7" s="700"/>
      <c r="O7" s="700"/>
      <c r="P7" s="700"/>
      <c r="Q7" s="700"/>
      <c r="R7" s="700"/>
      <c r="S7" s="700"/>
      <c r="T7" s="700"/>
      <c r="U7" s="700"/>
      <c r="V7" s="700"/>
      <c r="W7" s="700"/>
      <c r="X7" s="700"/>
      <c r="Y7" s="700"/>
      <c r="Z7" s="700"/>
      <c r="AA7" s="700"/>
      <c r="AB7" s="700"/>
      <c r="AC7" s="700"/>
      <c r="AD7" s="9"/>
      <c r="AE7" s="9"/>
      <c r="AF7" s="9"/>
      <c r="AG7" s="9"/>
      <c r="AH7" s="6"/>
      <c r="AI7" s="6"/>
      <c r="AJ7" s="6"/>
      <c r="AK7" s="6"/>
      <c r="AL7" s="6"/>
      <c r="AM7" s="6"/>
      <c r="AN7" s="6"/>
      <c r="AO7" s="6"/>
      <c r="AP7" s="6"/>
      <c r="AQ7" s="9"/>
      <c r="AR7" s="9"/>
      <c r="AS7" s="9"/>
      <c r="AT7" s="9"/>
      <c r="AU7" s="9"/>
      <c r="AV7" s="9"/>
      <c r="AW7" s="9"/>
      <c r="AX7" s="9"/>
      <c r="AY7" s="9"/>
      <c r="AZ7" s="9"/>
      <c r="BA7" s="9"/>
      <c r="BB7" s="6"/>
      <c r="BC7" s="6"/>
      <c r="BD7" s="6"/>
      <c r="BE7" s="6"/>
      <c r="BF7" s="6"/>
      <c r="BG7" s="6"/>
      <c r="BH7" s="6"/>
      <c r="BI7" s="6"/>
      <c r="BJ7" s="9"/>
      <c r="BK7" s="9"/>
      <c r="BL7" s="9"/>
      <c r="BM7" s="9"/>
      <c r="BN7" s="9"/>
      <c r="BO7" s="9"/>
      <c r="BP7" s="9"/>
      <c r="BQ7" s="9"/>
      <c r="BR7" s="9"/>
      <c r="BS7" s="9"/>
      <c r="BT7" s="9"/>
      <c r="BU7" s="9"/>
      <c r="BV7" s="9"/>
      <c r="BW7" s="9"/>
      <c r="BX7" s="9"/>
      <c r="BY7" s="9"/>
      <c r="BZ7" s="9"/>
      <c r="CA7" s="9"/>
      <c r="CB7" s="9"/>
      <c r="CC7" s="9"/>
      <c r="CD7" s="9"/>
      <c r="CE7" s="9"/>
    </row>
    <row r="8" spans="2:83" ht="24" customHeight="1" thickBot="1" x14ac:dyDescent="0.2">
      <c r="B8" s="19" t="s">
        <v>74</v>
      </c>
      <c r="C8" s="18"/>
      <c r="D8" s="18"/>
      <c r="I8" s="524" t="s">
        <v>75</v>
      </c>
      <c r="J8" s="524"/>
      <c r="K8" s="524"/>
      <c r="L8" s="524"/>
      <c r="M8" s="524"/>
      <c r="N8" s="524"/>
      <c r="O8" s="524"/>
      <c r="P8" s="524"/>
      <c r="Q8" s="524"/>
      <c r="R8" s="524" t="s">
        <v>486</v>
      </c>
      <c r="S8" s="524"/>
      <c r="T8" s="524"/>
      <c r="U8" s="524"/>
      <c r="V8" s="524"/>
      <c r="W8" s="524"/>
      <c r="X8" s="524"/>
      <c r="Y8" s="524"/>
      <c r="Z8" s="524"/>
      <c r="AA8" s="524"/>
      <c r="AB8" s="524"/>
      <c r="AC8" s="20" t="s">
        <v>76</v>
      </c>
      <c r="AH8" s="708" t="s">
        <v>417</v>
      </c>
      <c r="AI8" s="709"/>
      <c r="AJ8" s="709"/>
    </row>
    <row r="9" spans="2:83" ht="32.1" customHeight="1" thickBot="1" x14ac:dyDescent="0.2">
      <c r="B9" s="507" t="s">
        <v>77</v>
      </c>
      <c r="C9" s="508"/>
      <c r="D9" s="509"/>
      <c r="E9" s="509"/>
      <c r="F9" s="509"/>
      <c r="G9" s="509"/>
      <c r="H9" s="509"/>
      <c r="I9" s="472" t="s">
        <v>78</v>
      </c>
      <c r="J9" s="473"/>
      <c r="K9" s="473"/>
      <c r="L9" s="473"/>
      <c r="M9" s="473"/>
      <c r="N9" s="473"/>
      <c r="O9" s="473"/>
      <c r="P9" s="473"/>
      <c r="Q9" s="474"/>
      <c r="R9" s="472" t="s">
        <v>598</v>
      </c>
      <c r="S9" s="473"/>
      <c r="T9" s="473"/>
      <c r="U9" s="473"/>
      <c r="V9" s="473"/>
      <c r="W9" s="473"/>
      <c r="X9" s="473"/>
      <c r="Y9" s="473"/>
      <c r="Z9" s="473"/>
      <c r="AA9" s="473"/>
      <c r="AB9" s="474"/>
      <c r="AC9" s="22" t="s">
        <v>80</v>
      </c>
      <c r="AH9" s="21" t="s">
        <v>81</v>
      </c>
      <c r="AI9" s="21"/>
      <c r="AJ9" s="21" t="s">
        <v>82</v>
      </c>
    </row>
    <row r="10" spans="2:83" ht="22.5" customHeight="1" thickBot="1" x14ac:dyDescent="0.2">
      <c r="B10" s="299" t="s">
        <v>549</v>
      </c>
      <c r="C10" s="279"/>
      <c r="D10" s="280"/>
      <c r="E10" s="280"/>
      <c r="F10" s="280"/>
      <c r="G10" s="280"/>
      <c r="H10" s="280"/>
      <c r="I10" s="281"/>
      <c r="J10" s="281"/>
      <c r="K10" s="281"/>
      <c r="L10" s="281"/>
      <c r="M10" s="281"/>
      <c r="N10" s="281"/>
      <c r="O10" s="281"/>
      <c r="P10" s="281"/>
      <c r="Q10" s="281"/>
      <c r="R10" s="282"/>
      <c r="S10" s="282"/>
      <c r="T10" s="282"/>
      <c r="U10" s="282"/>
      <c r="V10" s="282"/>
      <c r="W10" s="282"/>
      <c r="X10" s="282"/>
      <c r="Y10" s="282"/>
      <c r="Z10" s="282"/>
      <c r="AA10" s="282"/>
      <c r="AB10" s="282"/>
      <c r="AC10" s="283"/>
      <c r="AH10" s="21"/>
      <c r="AI10" s="21"/>
      <c r="AJ10" s="21"/>
    </row>
    <row r="11" spans="2:83" ht="30" customHeight="1" x14ac:dyDescent="0.15">
      <c r="B11" s="534" t="s">
        <v>621</v>
      </c>
      <c r="C11" s="434"/>
      <c r="D11" s="434"/>
      <c r="E11" s="434"/>
      <c r="F11" s="434"/>
      <c r="G11" s="434"/>
      <c r="H11" s="535"/>
      <c r="I11" s="373" t="s">
        <v>70</v>
      </c>
      <c r="J11" s="442" t="s">
        <v>312</v>
      </c>
      <c r="K11" s="442"/>
      <c r="L11" s="289"/>
      <c r="M11" s="290"/>
      <c r="N11" s="384" t="s">
        <v>85</v>
      </c>
      <c r="O11" s="433" t="s">
        <v>313</v>
      </c>
      <c r="P11" s="434"/>
      <c r="Q11" s="371"/>
      <c r="R11" s="527" t="s">
        <v>535</v>
      </c>
      <c r="S11" s="528"/>
      <c r="T11" s="528"/>
      <c r="U11" s="528"/>
      <c r="V11" s="528"/>
      <c r="W11" s="528"/>
      <c r="X11" s="528"/>
      <c r="Y11" s="528"/>
      <c r="Z11" s="528"/>
      <c r="AA11" s="528"/>
      <c r="AB11" s="529"/>
      <c r="AC11" s="441"/>
      <c r="AE11" s="42" t="str">
        <f>I11</f>
        <v>□</v>
      </c>
      <c r="AH11" s="43" t="str">
        <f>IF(AE11&amp;AE12="■□","●適合",IF(AE11&amp;AE12="□■","◆未達",IF(AE11&amp;AE12="□□","■未答","▼矛盾")))</f>
        <v>■未答</v>
      </c>
      <c r="AI11" s="21"/>
      <c r="AJ11" s="21"/>
      <c r="AL11" s="37" t="s">
        <v>87</v>
      </c>
      <c r="AM11" s="46" t="s">
        <v>88</v>
      </c>
      <c r="AN11" s="46" t="s">
        <v>89</v>
      </c>
      <c r="AO11" s="46" t="s">
        <v>90</v>
      </c>
      <c r="AP11" s="46" t="s">
        <v>91</v>
      </c>
    </row>
    <row r="12" spans="2:83" ht="30" customHeight="1" x14ac:dyDescent="0.15">
      <c r="B12" s="536"/>
      <c r="C12" s="435"/>
      <c r="D12" s="435"/>
      <c r="E12" s="435"/>
      <c r="F12" s="435"/>
      <c r="G12" s="435"/>
      <c r="H12" s="537"/>
      <c r="I12" s="418"/>
      <c r="J12" s="443"/>
      <c r="K12" s="443"/>
      <c r="L12" s="285"/>
      <c r="M12" s="287"/>
      <c r="N12" s="401"/>
      <c r="O12" s="435"/>
      <c r="P12" s="435"/>
      <c r="Q12" s="372"/>
      <c r="R12" s="530"/>
      <c r="S12" s="531"/>
      <c r="T12" s="531"/>
      <c r="U12" s="531"/>
      <c r="V12" s="531"/>
      <c r="W12" s="531"/>
      <c r="X12" s="531"/>
      <c r="Y12" s="531"/>
      <c r="Z12" s="531"/>
      <c r="AA12" s="531"/>
      <c r="AB12" s="532"/>
      <c r="AC12" s="427"/>
      <c r="AE12" s="9" t="str">
        <f>N11</f>
        <v>□</v>
      </c>
      <c r="AH12" s="21"/>
      <c r="AI12" s="21"/>
      <c r="AJ12" s="21"/>
      <c r="AM12" s="43" t="s">
        <v>66</v>
      </c>
      <c r="AN12" s="43" t="s">
        <v>67</v>
      </c>
      <c r="AO12" s="45" t="s">
        <v>92</v>
      </c>
      <c r="AP12" s="45" t="s">
        <v>68</v>
      </c>
    </row>
    <row r="13" spans="2:83" ht="32.25" customHeight="1" x14ac:dyDescent="0.15">
      <c r="B13" s="300" t="s">
        <v>554</v>
      </c>
      <c r="C13" s="302"/>
      <c r="D13" s="302"/>
      <c r="E13" s="302"/>
      <c r="F13" s="302"/>
      <c r="G13" s="302"/>
      <c r="H13" s="303"/>
      <c r="I13" s="334"/>
      <c r="J13" s="428"/>
      <c r="K13" s="428"/>
      <c r="L13" s="334"/>
      <c r="M13" s="428"/>
      <c r="N13" s="428"/>
      <c r="O13" s="428"/>
      <c r="P13" s="306"/>
      <c r="Q13" s="306"/>
      <c r="R13" s="386" t="s">
        <v>555</v>
      </c>
      <c r="S13" s="387"/>
      <c r="T13" s="387"/>
      <c r="U13" s="387"/>
      <c r="V13" s="387"/>
      <c r="W13" s="387"/>
      <c r="X13" s="387"/>
      <c r="Y13" s="387"/>
      <c r="Z13" s="387"/>
      <c r="AA13" s="387"/>
      <c r="AB13" s="388"/>
      <c r="AC13" s="425"/>
      <c r="AH13" s="21"/>
      <c r="AI13" s="21"/>
      <c r="AJ13" s="21"/>
    </row>
    <row r="14" spans="2:83" ht="15.75" customHeight="1" x14ac:dyDescent="0.15">
      <c r="B14" s="538"/>
      <c r="C14" s="420" t="s">
        <v>556</v>
      </c>
      <c r="D14" s="387"/>
      <c r="E14" s="387"/>
      <c r="F14" s="387"/>
      <c r="G14" s="387"/>
      <c r="H14" s="388"/>
      <c r="I14" s="373" t="s">
        <v>557</v>
      </c>
      <c r="J14" s="382" t="s">
        <v>312</v>
      </c>
      <c r="K14" s="382"/>
      <c r="L14" s="330"/>
      <c r="M14" s="331"/>
      <c r="N14" s="384" t="s">
        <v>558</v>
      </c>
      <c r="O14" s="410" t="s">
        <v>313</v>
      </c>
      <c r="P14" s="411"/>
      <c r="Q14" s="307"/>
      <c r="R14" s="389"/>
      <c r="S14" s="390"/>
      <c r="T14" s="390"/>
      <c r="U14" s="390"/>
      <c r="V14" s="390"/>
      <c r="W14" s="390"/>
      <c r="X14" s="390"/>
      <c r="Y14" s="390"/>
      <c r="Z14" s="390"/>
      <c r="AA14" s="390"/>
      <c r="AB14" s="391"/>
      <c r="AC14" s="426"/>
      <c r="AE14" s="42" t="str">
        <f>I14</f>
        <v>□</v>
      </c>
      <c r="AH14" s="43" t="str">
        <f>IF(AE14&amp;AE15="■□","●適合",IF(AE14&amp;AE15="□■","◆未達",IF(AE14&amp;AE15="□□","■未答","▼矛盾")))</f>
        <v>■未答</v>
      </c>
      <c r="AI14" s="21"/>
      <c r="AJ14" s="21"/>
      <c r="AL14" s="37" t="s">
        <v>87</v>
      </c>
      <c r="AM14" s="46" t="s">
        <v>88</v>
      </c>
      <c r="AN14" s="46" t="s">
        <v>89</v>
      </c>
      <c r="AO14" s="46" t="s">
        <v>90</v>
      </c>
      <c r="AP14" s="46" t="s">
        <v>91</v>
      </c>
    </row>
    <row r="15" spans="2:83" ht="15.75" customHeight="1" x14ac:dyDescent="0.15">
      <c r="B15" s="539"/>
      <c r="C15" s="392"/>
      <c r="D15" s="393"/>
      <c r="E15" s="393"/>
      <c r="F15" s="393"/>
      <c r="G15" s="393"/>
      <c r="H15" s="394"/>
      <c r="I15" s="418"/>
      <c r="J15" s="419"/>
      <c r="K15" s="419"/>
      <c r="L15" s="325"/>
      <c r="M15" s="326"/>
      <c r="N15" s="401"/>
      <c r="O15" s="412"/>
      <c r="P15" s="412"/>
      <c r="Q15" s="308"/>
      <c r="R15" s="392"/>
      <c r="S15" s="393"/>
      <c r="T15" s="393"/>
      <c r="U15" s="393"/>
      <c r="V15" s="393"/>
      <c r="W15" s="393"/>
      <c r="X15" s="393"/>
      <c r="Y15" s="393"/>
      <c r="Z15" s="393"/>
      <c r="AA15" s="393"/>
      <c r="AB15" s="394"/>
      <c r="AC15" s="427"/>
      <c r="AE15" s="9" t="str">
        <f>N14</f>
        <v>□</v>
      </c>
      <c r="AH15" s="21"/>
      <c r="AI15" s="21"/>
      <c r="AJ15" s="21"/>
      <c r="AM15" s="43" t="s">
        <v>66</v>
      </c>
      <c r="AN15" s="43" t="s">
        <v>67</v>
      </c>
      <c r="AO15" s="45" t="s">
        <v>92</v>
      </c>
      <c r="AP15" s="45" t="s">
        <v>68</v>
      </c>
    </row>
    <row r="16" spans="2:83" ht="32.25" customHeight="1" x14ac:dyDescent="0.15">
      <c r="B16" s="300" t="s">
        <v>559</v>
      </c>
      <c r="C16" s="302"/>
      <c r="D16" s="302"/>
      <c r="E16" s="302"/>
      <c r="F16" s="302"/>
      <c r="G16" s="302"/>
      <c r="H16" s="303"/>
      <c r="I16" s="311"/>
      <c r="J16" s="309"/>
      <c r="K16" s="309"/>
      <c r="L16" s="306"/>
      <c r="M16" s="306"/>
      <c r="N16" s="309"/>
      <c r="O16" s="309"/>
      <c r="P16" s="309"/>
      <c r="Q16" s="309"/>
      <c r="R16" s="386" t="s">
        <v>555</v>
      </c>
      <c r="S16" s="387"/>
      <c r="T16" s="387"/>
      <c r="U16" s="387"/>
      <c r="V16" s="387"/>
      <c r="W16" s="387"/>
      <c r="X16" s="387"/>
      <c r="Y16" s="387"/>
      <c r="Z16" s="387"/>
      <c r="AA16" s="387"/>
      <c r="AB16" s="388"/>
      <c r="AC16" s="286"/>
      <c r="AH16" s="21"/>
      <c r="AI16" s="21"/>
      <c r="AJ16" s="21"/>
    </row>
    <row r="17" spans="2:42" ht="16.5" customHeight="1" x14ac:dyDescent="0.15">
      <c r="B17" s="300"/>
      <c r="C17" s="414" t="s">
        <v>560</v>
      </c>
      <c r="D17" s="411"/>
      <c r="E17" s="411"/>
      <c r="F17" s="411"/>
      <c r="G17" s="411"/>
      <c r="H17" s="415"/>
      <c r="I17" s="373" t="s">
        <v>557</v>
      </c>
      <c r="J17" s="382" t="s">
        <v>312</v>
      </c>
      <c r="K17" s="382"/>
      <c r="L17" s="330"/>
      <c r="M17" s="331"/>
      <c r="N17" s="384" t="s">
        <v>558</v>
      </c>
      <c r="O17" s="410" t="s">
        <v>313</v>
      </c>
      <c r="P17" s="411"/>
      <c r="Q17" s="307"/>
      <c r="R17" s="389"/>
      <c r="S17" s="390"/>
      <c r="T17" s="390"/>
      <c r="U17" s="390"/>
      <c r="V17" s="390"/>
      <c r="W17" s="390"/>
      <c r="X17" s="390"/>
      <c r="Y17" s="390"/>
      <c r="Z17" s="390"/>
      <c r="AA17" s="390"/>
      <c r="AB17" s="391"/>
      <c r="AC17" s="425"/>
      <c r="AE17" s="42" t="str">
        <f>I17</f>
        <v>□</v>
      </c>
      <c r="AH17" s="43" t="str">
        <f>IF(AE17&amp;AE18="■□","●適合",IF(AE17&amp;AE18="□■","◆未達",IF(AE17&amp;AE18="□□","■未答","▼矛盾")))</f>
        <v>■未答</v>
      </c>
      <c r="AI17" s="21"/>
      <c r="AJ17" s="21"/>
      <c r="AL17" s="37" t="s">
        <v>87</v>
      </c>
      <c r="AM17" s="46" t="s">
        <v>88</v>
      </c>
      <c r="AN17" s="46" t="s">
        <v>89</v>
      </c>
      <c r="AO17" s="46" t="s">
        <v>90</v>
      </c>
      <c r="AP17" s="46" t="s">
        <v>91</v>
      </c>
    </row>
    <row r="18" spans="2:42" ht="16.5" customHeight="1" x14ac:dyDescent="0.15">
      <c r="B18" s="300"/>
      <c r="C18" s="416"/>
      <c r="D18" s="412"/>
      <c r="E18" s="412"/>
      <c r="F18" s="412"/>
      <c r="G18" s="412"/>
      <c r="H18" s="417"/>
      <c r="I18" s="418"/>
      <c r="J18" s="419"/>
      <c r="K18" s="419"/>
      <c r="L18" s="325"/>
      <c r="M18" s="326"/>
      <c r="N18" s="401"/>
      <c r="O18" s="412"/>
      <c r="P18" s="412"/>
      <c r="Q18" s="310"/>
      <c r="R18" s="389"/>
      <c r="S18" s="390"/>
      <c r="T18" s="390"/>
      <c r="U18" s="390"/>
      <c r="V18" s="390"/>
      <c r="W18" s="390"/>
      <c r="X18" s="390"/>
      <c r="Y18" s="390"/>
      <c r="Z18" s="390"/>
      <c r="AA18" s="390"/>
      <c r="AB18" s="391"/>
      <c r="AC18" s="427"/>
      <c r="AE18" s="9" t="str">
        <f>N17</f>
        <v>□</v>
      </c>
      <c r="AH18" s="21"/>
      <c r="AI18" s="21"/>
      <c r="AJ18" s="21"/>
      <c r="AM18" s="43" t="s">
        <v>66</v>
      </c>
      <c r="AN18" s="43" t="s">
        <v>67</v>
      </c>
      <c r="AO18" s="45" t="s">
        <v>92</v>
      </c>
      <c r="AP18" s="45" t="s">
        <v>68</v>
      </c>
    </row>
    <row r="19" spans="2:42" ht="16.5" customHeight="1" x14ac:dyDescent="0.15">
      <c r="B19" s="300"/>
      <c r="C19" s="459" t="s">
        <v>561</v>
      </c>
      <c r="D19" s="460"/>
      <c r="E19" s="460"/>
      <c r="F19" s="460"/>
      <c r="G19" s="460"/>
      <c r="H19" s="461"/>
      <c r="I19" s="373" t="s">
        <v>557</v>
      </c>
      <c r="J19" s="382" t="s">
        <v>312</v>
      </c>
      <c r="K19" s="382"/>
      <c r="L19" s="330"/>
      <c r="M19" s="331"/>
      <c r="N19" s="384" t="s">
        <v>558</v>
      </c>
      <c r="O19" s="410" t="s">
        <v>313</v>
      </c>
      <c r="P19" s="411"/>
      <c r="Q19" s="307"/>
      <c r="R19" s="389"/>
      <c r="S19" s="390"/>
      <c r="T19" s="390"/>
      <c r="U19" s="390"/>
      <c r="V19" s="390"/>
      <c r="W19" s="390"/>
      <c r="X19" s="390"/>
      <c r="Y19" s="390"/>
      <c r="Z19" s="390"/>
      <c r="AA19" s="390"/>
      <c r="AB19" s="391"/>
      <c r="AC19" s="425"/>
      <c r="AE19" s="42" t="str">
        <f>I19</f>
        <v>□</v>
      </c>
      <c r="AH19" s="43" t="str">
        <f>IF(AE19&amp;AE20="■□","●適合",IF(AE19&amp;AE20="□■","◆未達",IF(AE19&amp;AE20="□□","■未答","▼矛盾")))</f>
        <v>■未答</v>
      </c>
      <c r="AI19" s="21"/>
      <c r="AJ19" s="21"/>
      <c r="AL19" s="37" t="s">
        <v>87</v>
      </c>
      <c r="AM19" s="46" t="s">
        <v>88</v>
      </c>
      <c r="AN19" s="46" t="s">
        <v>89</v>
      </c>
      <c r="AO19" s="46" t="s">
        <v>90</v>
      </c>
      <c r="AP19" s="46" t="s">
        <v>91</v>
      </c>
    </row>
    <row r="20" spans="2:42" ht="16.5" customHeight="1" x14ac:dyDescent="0.15">
      <c r="B20" s="301"/>
      <c r="C20" s="462"/>
      <c r="D20" s="460"/>
      <c r="E20" s="460"/>
      <c r="F20" s="460"/>
      <c r="G20" s="460"/>
      <c r="H20" s="461"/>
      <c r="I20" s="418"/>
      <c r="J20" s="419"/>
      <c r="K20" s="419"/>
      <c r="L20" s="325"/>
      <c r="M20" s="326"/>
      <c r="N20" s="401"/>
      <c r="O20" s="412"/>
      <c r="P20" s="412"/>
      <c r="Q20" s="308"/>
      <c r="R20" s="392"/>
      <c r="S20" s="393"/>
      <c r="T20" s="393"/>
      <c r="U20" s="393"/>
      <c r="V20" s="393"/>
      <c r="W20" s="393"/>
      <c r="X20" s="393"/>
      <c r="Y20" s="393"/>
      <c r="Z20" s="393"/>
      <c r="AA20" s="393"/>
      <c r="AB20" s="394"/>
      <c r="AC20" s="427"/>
      <c r="AE20" s="9" t="str">
        <f>N19</f>
        <v>□</v>
      </c>
      <c r="AH20" s="21"/>
      <c r="AI20" s="21"/>
      <c r="AJ20" s="21"/>
      <c r="AM20" s="43" t="s">
        <v>66</v>
      </c>
      <c r="AN20" s="43" t="s">
        <v>67</v>
      </c>
      <c r="AO20" s="45" t="s">
        <v>92</v>
      </c>
      <c r="AP20" s="45" t="s">
        <v>68</v>
      </c>
    </row>
    <row r="21" spans="2:42" ht="32.25" customHeight="1" x14ac:dyDescent="0.15">
      <c r="B21" s="300" t="s">
        <v>562</v>
      </c>
      <c r="C21" s="302"/>
      <c r="D21" s="302"/>
      <c r="E21" s="302"/>
      <c r="F21" s="302"/>
      <c r="G21" s="302"/>
      <c r="H21" s="303"/>
      <c r="I21" s="311"/>
      <c r="J21" s="309"/>
      <c r="K21" s="309"/>
      <c r="L21" s="306"/>
      <c r="M21" s="306"/>
      <c r="N21" s="309"/>
      <c r="O21" s="309"/>
      <c r="P21" s="309"/>
      <c r="Q21" s="309"/>
      <c r="R21" s="311"/>
      <c r="S21" s="309"/>
      <c r="T21" s="309"/>
      <c r="U21" s="309"/>
      <c r="V21" s="309"/>
      <c r="W21" s="309"/>
      <c r="X21" s="309"/>
      <c r="Y21" s="309"/>
      <c r="Z21" s="309"/>
      <c r="AA21" s="309"/>
      <c r="AB21" s="312"/>
      <c r="AC21" s="286"/>
      <c r="AH21" s="21"/>
      <c r="AI21" s="21"/>
      <c r="AJ21" s="21"/>
    </row>
    <row r="22" spans="2:42" ht="15" customHeight="1" x14ac:dyDescent="0.15">
      <c r="B22" s="300"/>
      <c r="C22" s="420" t="s">
        <v>563</v>
      </c>
      <c r="D22" s="387"/>
      <c r="E22" s="387"/>
      <c r="F22" s="387"/>
      <c r="G22" s="387"/>
      <c r="H22" s="388"/>
      <c r="I22" s="373" t="s">
        <v>557</v>
      </c>
      <c r="J22" s="382" t="s">
        <v>526</v>
      </c>
      <c r="K22" s="382"/>
      <c r="L22" s="330"/>
      <c r="M22" s="423" t="s">
        <v>557</v>
      </c>
      <c r="N22" s="382" t="s">
        <v>527</v>
      </c>
      <c r="O22" s="382"/>
      <c r="P22" s="382"/>
      <c r="Q22" s="307"/>
      <c r="R22" s="429" t="s">
        <v>564</v>
      </c>
      <c r="S22" s="430"/>
      <c r="T22" s="430"/>
      <c r="U22" s="430"/>
      <c r="V22" s="430"/>
      <c r="W22" s="430"/>
      <c r="X22" s="430"/>
      <c r="Y22" s="430"/>
      <c r="Z22" s="430"/>
      <c r="AA22" s="430"/>
      <c r="AB22" s="431"/>
      <c r="AC22" s="425"/>
      <c r="AE22" s="42" t="str">
        <f>I22</f>
        <v>□</v>
      </c>
      <c r="AF22" s="1">
        <f>IF(I22="■",1,IF(M22="■",1,0))</f>
        <v>0</v>
      </c>
      <c r="AH22" s="43" t="str">
        <f>IF(AE22&amp;AE23="■□","●適合",IF(AE22&amp;AE23="□■","●適合",IF(AE22&amp;AE23="□□","■未答","▼矛盾")))</f>
        <v>■未答</v>
      </c>
      <c r="AI22" s="21"/>
      <c r="AJ22" s="21"/>
      <c r="AL22" s="37" t="s">
        <v>87</v>
      </c>
      <c r="AM22" s="46" t="s">
        <v>88</v>
      </c>
      <c r="AN22" s="46" t="s">
        <v>89</v>
      </c>
      <c r="AO22" s="46" t="s">
        <v>90</v>
      </c>
      <c r="AP22" s="46" t="s">
        <v>91</v>
      </c>
    </row>
    <row r="23" spans="2:42" ht="15" customHeight="1" x14ac:dyDescent="0.15">
      <c r="B23" s="300"/>
      <c r="C23" s="421"/>
      <c r="D23" s="390"/>
      <c r="E23" s="390"/>
      <c r="F23" s="390"/>
      <c r="G23" s="390"/>
      <c r="H23" s="391"/>
      <c r="I23" s="458"/>
      <c r="J23" s="422"/>
      <c r="K23" s="422"/>
      <c r="L23" s="335"/>
      <c r="M23" s="424"/>
      <c r="N23" s="422"/>
      <c r="O23" s="422"/>
      <c r="P23" s="422"/>
      <c r="Q23" s="313"/>
      <c r="R23" s="336"/>
      <c r="S23" s="314"/>
      <c r="T23" s="314"/>
      <c r="U23" s="314"/>
      <c r="V23" s="314"/>
      <c r="W23" s="314"/>
      <c r="X23" s="314"/>
      <c r="Y23" s="314"/>
      <c r="Z23" s="314"/>
      <c r="AA23" s="314"/>
      <c r="AB23" s="315"/>
      <c r="AC23" s="437"/>
      <c r="AE23" s="1" t="str">
        <f>M22</f>
        <v>□</v>
      </c>
      <c r="AH23" s="21"/>
      <c r="AI23" s="21"/>
      <c r="AJ23" s="21"/>
      <c r="AM23" s="43" t="s">
        <v>66</v>
      </c>
      <c r="AN23" s="43" t="s">
        <v>66</v>
      </c>
      <c r="AO23" s="45" t="s">
        <v>92</v>
      </c>
      <c r="AP23" s="45" t="s">
        <v>68</v>
      </c>
    </row>
    <row r="24" spans="2:42" ht="21.75" customHeight="1" x14ac:dyDescent="0.15">
      <c r="B24" s="300"/>
      <c r="C24" s="389"/>
      <c r="D24" s="390"/>
      <c r="E24" s="390"/>
      <c r="F24" s="390"/>
      <c r="G24" s="390"/>
      <c r="H24" s="391"/>
      <c r="I24" s="337" t="s">
        <v>557</v>
      </c>
      <c r="J24" s="463" t="s">
        <v>523</v>
      </c>
      <c r="K24" s="463"/>
      <c r="L24" s="335"/>
      <c r="M24" s="338"/>
      <c r="N24" s="335"/>
      <c r="O24" s="339"/>
      <c r="P24" s="339"/>
      <c r="Q24" s="313"/>
      <c r="R24" s="316"/>
      <c r="S24" s="302"/>
      <c r="T24" s="302"/>
      <c r="U24" s="302"/>
      <c r="V24" s="302"/>
      <c r="W24" s="302"/>
      <c r="X24" s="302"/>
      <c r="Y24" s="302"/>
      <c r="Z24" s="302"/>
      <c r="AA24" s="302"/>
      <c r="AB24" s="303"/>
      <c r="AC24" s="437"/>
      <c r="AE24" s="42" t="str">
        <f>I24</f>
        <v>□</v>
      </c>
      <c r="AH24" s="43" t="str">
        <f>IF(AE24&amp;AE25="■□","●適合",IF(AE24&amp;AE25="□■","◆未達",IF(AE24&amp;AE25="□□","■未答","▼矛盾")))</f>
        <v>■未答</v>
      </c>
      <c r="AI24" s="21"/>
      <c r="AJ24" s="291" t="str">
        <f>IF(AF22=1,IF(AND(I22&amp;M22="■□",X25&gt;=130),"●適合",IF(AND(I22&amp;M22="□■",X25&gt;=120),"●適合","◆未達")),"■未答")</f>
        <v>■未答</v>
      </c>
      <c r="AL24" s="37" t="s">
        <v>87</v>
      </c>
      <c r="AM24" s="46" t="s">
        <v>88</v>
      </c>
      <c r="AN24" s="46" t="s">
        <v>89</v>
      </c>
      <c r="AO24" s="46" t="s">
        <v>90</v>
      </c>
      <c r="AP24" s="46" t="s">
        <v>91</v>
      </c>
    </row>
    <row r="25" spans="2:42" ht="21.75" customHeight="1" x14ac:dyDescent="0.15">
      <c r="B25" s="300"/>
      <c r="C25" s="395"/>
      <c r="D25" s="396"/>
      <c r="E25" s="396"/>
      <c r="F25" s="396"/>
      <c r="G25" s="396"/>
      <c r="H25" s="397"/>
      <c r="I25" s="340" t="s">
        <v>558</v>
      </c>
      <c r="J25" s="341" t="s">
        <v>524</v>
      </c>
      <c r="K25" s="341"/>
      <c r="L25" s="325"/>
      <c r="M25" s="326"/>
      <c r="N25" s="325"/>
      <c r="O25" s="341"/>
      <c r="P25" s="341"/>
      <c r="Q25" s="308"/>
      <c r="R25" s="342" t="s">
        <v>525</v>
      </c>
      <c r="S25" s="317"/>
      <c r="T25" s="317"/>
      <c r="U25" s="317"/>
      <c r="V25" s="317"/>
      <c r="W25" s="317"/>
      <c r="X25" s="432"/>
      <c r="Y25" s="432"/>
      <c r="Z25" s="432"/>
      <c r="AA25" s="317" t="s">
        <v>565</v>
      </c>
      <c r="AB25" s="318"/>
      <c r="AC25" s="438"/>
      <c r="AE25" s="9" t="str">
        <f>I25</f>
        <v>□</v>
      </c>
      <c r="AH25" s="21"/>
      <c r="AI25" s="21"/>
      <c r="AJ25" s="21"/>
      <c r="AM25" s="43" t="s">
        <v>66</v>
      </c>
      <c r="AN25" s="43" t="s">
        <v>67</v>
      </c>
      <c r="AO25" s="45" t="s">
        <v>92</v>
      </c>
      <c r="AP25" s="45" t="s">
        <v>68</v>
      </c>
    </row>
    <row r="26" spans="2:42" ht="14.25" customHeight="1" x14ac:dyDescent="0.15">
      <c r="B26" s="300"/>
      <c r="C26" s="420" t="s">
        <v>566</v>
      </c>
      <c r="D26" s="387"/>
      <c r="E26" s="387"/>
      <c r="F26" s="387"/>
      <c r="G26" s="387"/>
      <c r="H26" s="388"/>
      <c r="I26" s="373" t="s">
        <v>557</v>
      </c>
      <c r="J26" s="382" t="s">
        <v>526</v>
      </c>
      <c r="K26" s="382"/>
      <c r="L26" s="330"/>
      <c r="M26" s="423" t="s">
        <v>557</v>
      </c>
      <c r="N26" s="382" t="s">
        <v>527</v>
      </c>
      <c r="O26" s="382"/>
      <c r="P26" s="382"/>
      <c r="Q26" s="307"/>
      <c r="R26" s="429" t="s">
        <v>564</v>
      </c>
      <c r="S26" s="439"/>
      <c r="T26" s="439"/>
      <c r="U26" s="439"/>
      <c r="V26" s="439"/>
      <c r="W26" s="439"/>
      <c r="X26" s="439"/>
      <c r="Y26" s="439"/>
      <c r="Z26" s="439"/>
      <c r="AA26" s="439"/>
      <c r="AB26" s="440"/>
      <c r="AC26" s="399"/>
      <c r="AE26" s="42" t="str">
        <f>I26</f>
        <v>□</v>
      </c>
      <c r="AF26" s="1">
        <f>IF(I26="■",1,IF(M26="■",1,0))</f>
        <v>0</v>
      </c>
      <c r="AH26" s="43" t="str">
        <f>IF(AE26&amp;AE27="■□","●適合",IF(AE26&amp;AE27="□■","●適合",IF(AE26&amp;AE27="□□","■未答","▼矛盾")))</f>
        <v>■未答</v>
      </c>
      <c r="AI26" s="21"/>
      <c r="AJ26" s="21"/>
      <c r="AL26" s="37" t="s">
        <v>87</v>
      </c>
      <c r="AM26" s="46" t="s">
        <v>88</v>
      </c>
      <c r="AN26" s="46" t="s">
        <v>89</v>
      </c>
      <c r="AO26" s="46" t="s">
        <v>90</v>
      </c>
      <c r="AP26" s="46" t="s">
        <v>91</v>
      </c>
    </row>
    <row r="27" spans="2:42" ht="14.25" customHeight="1" x14ac:dyDescent="0.15">
      <c r="B27" s="300"/>
      <c r="C27" s="421"/>
      <c r="D27" s="390"/>
      <c r="E27" s="390"/>
      <c r="F27" s="390"/>
      <c r="G27" s="390"/>
      <c r="H27" s="391"/>
      <c r="I27" s="458"/>
      <c r="J27" s="422"/>
      <c r="K27" s="422"/>
      <c r="L27" s="335"/>
      <c r="M27" s="424"/>
      <c r="N27" s="422"/>
      <c r="O27" s="422"/>
      <c r="P27" s="422"/>
      <c r="Q27" s="313"/>
      <c r="R27" s="336"/>
      <c r="S27" s="343"/>
      <c r="T27" s="343"/>
      <c r="U27" s="343"/>
      <c r="V27" s="343"/>
      <c r="W27" s="343"/>
      <c r="X27" s="343"/>
      <c r="Y27" s="343"/>
      <c r="Z27" s="343"/>
      <c r="AA27" s="343"/>
      <c r="AB27" s="344"/>
      <c r="AC27" s="436"/>
      <c r="AE27" s="1" t="str">
        <f>M26</f>
        <v>□</v>
      </c>
      <c r="AH27" s="21"/>
      <c r="AI27" s="21"/>
      <c r="AJ27" s="21"/>
      <c r="AM27" s="43" t="s">
        <v>66</v>
      </c>
      <c r="AN27" s="43" t="s">
        <v>66</v>
      </c>
      <c r="AO27" s="45" t="s">
        <v>92</v>
      </c>
      <c r="AP27" s="45" t="s">
        <v>68</v>
      </c>
    </row>
    <row r="28" spans="2:42" ht="23.25" customHeight="1" x14ac:dyDescent="0.15">
      <c r="B28" s="300"/>
      <c r="C28" s="421"/>
      <c r="D28" s="390"/>
      <c r="E28" s="390"/>
      <c r="F28" s="390"/>
      <c r="G28" s="390"/>
      <c r="H28" s="391"/>
      <c r="I28" s="337" t="s">
        <v>557</v>
      </c>
      <c r="J28" s="463" t="s">
        <v>523</v>
      </c>
      <c r="K28" s="463"/>
      <c r="L28" s="335"/>
      <c r="M28" s="338"/>
      <c r="N28" s="335"/>
      <c r="O28" s="339"/>
      <c r="P28" s="339"/>
      <c r="Q28" s="313"/>
      <c r="R28" s="316"/>
      <c r="S28" s="302"/>
      <c r="T28" s="302"/>
      <c r="U28" s="302"/>
      <c r="V28" s="302"/>
      <c r="W28" s="302"/>
      <c r="X28" s="302"/>
      <c r="Y28" s="302"/>
      <c r="Z28" s="302"/>
      <c r="AA28" s="302"/>
      <c r="AB28" s="303"/>
      <c r="AC28" s="436"/>
      <c r="AE28" s="42" t="str">
        <f>I28</f>
        <v>□</v>
      </c>
      <c r="AH28" s="43" t="str">
        <f>IF(AE28&amp;AE29="■□","●適合",IF(AE28&amp;AE29="□■","◆未達",IF(AE28&amp;AE29="□□","■未答","▼矛盾")))</f>
        <v>■未答</v>
      </c>
      <c r="AI28" s="21"/>
      <c r="AJ28" s="291" t="str">
        <f>IF(AF26=1,IF(AND(I26&amp;M26="■□",X29&gt;=2),"●適合",IF(AND(I26&amp;M26="□■",X29&gt;=1.8),"●適合","◆未達")),"■未答")</f>
        <v>■未答</v>
      </c>
      <c r="AL28" s="37" t="s">
        <v>87</v>
      </c>
      <c r="AM28" s="46" t="s">
        <v>88</v>
      </c>
      <c r="AN28" s="46" t="s">
        <v>89</v>
      </c>
      <c r="AO28" s="46" t="s">
        <v>90</v>
      </c>
      <c r="AP28" s="46" t="s">
        <v>91</v>
      </c>
    </row>
    <row r="29" spans="2:42" ht="23.25" customHeight="1" x14ac:dyDescent="0.15">
      <c r="B29" s="301"/>
      <c r="C29" s="395"/>
      <c r="D29" s="396"/>
      <c r="E29" s="396"/>
      <c r="F29" s="396"/>
      <c r="G29" s="396"/>
      <c r="H29" s="397"/>
      <c r="I29" s="340" t="s">
        <v>558</v>
      </c>
      <c r="J29" s="341" t="s">
        <v>524</v>
      </c>
      <c r="K29" s="341"/>
      <c r="L29" s="325"/>
      <c r="M29" s="326"/>
      <c r="N29" s="325"/>
      <c r="O29" s="341"/>
      <c r="P29" s="341"/>
      <c r="Q29" s="308"/>
      <c r="R29" s="342" t="s">
        <v>528</v>
      </c>
      <c r="S29" s="317"/>
      <c r="T29" s="317"/>
      <c r="U29" s="317"/>
      <c r="V29" s="317"/>
      <c r="W29" s="317"/>
      <c r="X29" s="432"/>
      <c r="Y29" s="432"/>
      <c r="Z29" s="432"/>
      <c r="AA29" s="317" t="s">
        <v>567</v>
      </c>
      <c r="AB29" s="318"/>
      <c r="AC29" s="400"/>
      <c r="AE29" s="9" t="str">
        <f>I29</f>
        <v>□</v>
      </c>
      <c r="AH29" s="21"/>
      <c r="AI29" s="21"/>
      <c r="AJ29" s="21"/>
      <c r="AM29" s="43" t="s">
        <v>66</v>
      </c>
      <c r="AN29" s="43" t="s">
        <v>67</v>
      </c>
      <c r="AO29" s="45" t="s">
        <v>92</v>
      </c>
      <c r="AP29" s="45" t="s">
        <v>68</v>
      </c>
    </row>
    <row r="30" spans="2:42" ht="32.25" customHeight="1" x14ac:dyDescent="0.15">
      <c r="B30" s="549" t="s">
        <v>568</v>
      </c>
      <c r="C30" s="550"/>
      <c r="D30" s="550"/>
      <c r="E30" s="550"/>
      <c r="F30" s="550"/>
      <c r="G30" s="550"/>
      <c r="H30" s="551"/>
      <c r="I30" s="311"/>
      <c r="J30" s="309"/>
      <c r="K30" s="309"/>
      <c r="L30" s="306"/>
      <c r="M30" s="306"/>
      <c r="N30" s="309"/>
      <c r="O30" s="309"/>
      <c r="P30" s="309"/>
      <c r="Q30" s="309"/>
      <c r="R30" s="386" t="s">
        <v>569</v>
      </c>
      <c r="S30" s="387"/>
      <c r="T30" s="387"/>
      <c r="U30" s="387"/>
      <c r="V30" s="387"/>
      <c r="W30" s="387"/>
      <c r="X30" s="387"/>
      <c r="Y30" s="387"/>
      <c r="Z30" s="387"/>
      <c r="AA30" s="387"/>
      <c r="AB30" s="388"/>
      <c r="AC30" s="288"/>
      <c r="AH30" s="21"/>
      <c r="AI30" s="21"/>
      <c r="AJ30" s="21"/>
    </row>
    <row r="31" spans="2:42" ht="14.25" customHeight="1" x14ac:dyDescent="0.15">
      <c r="B31" s="300"/>
      <c r="C31" s="414" t="s">
        <v>570</v>
      </c>
      <c r="D31" s="411"/>
      <c r="E31" s="411"/>
      <c r="F31" s="411"/>
      <c r="G31" s="411"/>
      <c r="H31" s="415"/>
      <c r="I31" s="373" t="s">
        <v>557</v>
      </c>
      <c r="J31" s="382" t="s">
        <v>312</v>
      </c>
      <c r="K31" s="382"/>
      <c r="L31" s="330"/>
      <c r="M31" s="331"/>
      <c r="N31" s="384" t="s">
        <v>558</v>
      </c>
      <c r="O31" s="410" t="s">
        <v>313</v>
      </c>
      <c r="P31" s="411"/>
      <c r="Q31" s="307"/>
      <c r="R31" s="389"/>
      <c r="S31" s="390"/>
      <c r="T31" s="390"/>
      <c r="U31" s="390"/>
      <c r="V31" s="390"/>
      <c r="W31" s="390"/>
      <c r="X31" s="390"/>
      <c r="Y31" s="390"/>
      <c r="Z31" s="390"/>
      <c r="AA31" s="390"/>
      <c r="AB31" s="391"/>
      <c r="AC31" s="399"/>
      <c r="AE31" s="42" t="str">
        <f>I31</f>
        <v>□</v>
      </c>
      <c r="AH31" s="43" t="str">
        <f>IF(AE31&amp;AE32="■□","●適合",IF(AE31&amp;AE32="□■","◆未達",IF(AE31&amp;AE32="□□","■未答","▼矛盾")))</f>
        <v>■未答</v>
      </c>
      <c r="AI31" s="21"/>
      <c r="AJ31" s="21"/>
      <c r="AL31" s="37" t="s">
        <v>87</v>
      </c>
      <c r="AM31" s="46" t="s">
        <v>88</v>
      </c>
      <c r="AN31" s="46" t="s">
        <v>89</v>
      </c>
      <c r="AO31" s="46" t="s">
        <v>90</v>
      </c>
      <c r="AP31" s="46" t="s">
        <v>91</v>
      </c>
    </row>
    <row r="32" spans="2:42" ht="14.25" customHeight="1" x14ac:dyDescent="0.15">
      <c r="B32" s="300"/>
      <c r="C32" s="416"/>
      <c r="D32" s="412"/>
      <c r="E32" s="412"/>
      <c r="F32" s="412"/>
      <c r="G32" s="412"/>
      <c r="H32" s="417"/>
      <c r="I32" s="418"/>
      <c r="J32" s="419"/>
      <c r="K32" s="419"/>
      <c r="L32" s="325"/>
      <c r="M32" s="326"/>
      <c r="N32" s="401"/>
      <c r="O32" s="412"/>
      <c r="P32" s="412"/>
      <c r="Q32" s="310"/>
      <c r="R32" s="389"/>
      <c r="S32" s="390"/>
      <c r="T32" s="390"/>
      <c r="U32" s="390"/>
      <c r="V32" s="390"/>
      <c r="W32" s="390"/>
      <c r="X32" s="390"/>
      <c r="Y32" s="390"/>
      <c r="Z32" s="390"/>
      <c r="AA32" s="390"/>
      <c r="AB32" s="391"/>
      <c r="AC32" s="413"/>
      <c r="AE32" s="9" t="str">
        <f>N31</f>
        <v>□</v>
      </c>
      <c r="AH32" s="21"/>
      <c r="AI32" s="21"/>
      <c r="AJ32" s="21"/>
      <c r="AM32" s="43" t="s">
        <v>66</v>
      </c>
      <c r="AN32" s="43" t="s">
        <v>67</v>
      </c>
      <c r="AO32" s="45" t="s">
        <v>92</v>
      </c>
      <c r="AP32" s="45" t="s">
        <v>68</v>
      </c>
    </row>
    <row r="33" spans="2:42" ht="15.75" customHeight="1" x14ac:dyDescent="0.15">
      <c r="B33" s="300"/>
      <c r="C33" s="414" t="s">
        <v>571</v>
      </c>
      <c r="D33" s="411"/>
      <c r="E33" s="411"/>
      <c r="F33" s="411"/>
      <c r="G33" s="411"/>
      <c r="H33" s="415"/>
      <c r="I33" s="373" t="s">
        <v>557</v>
      </c>
      <c r="J33" s="382" t="s">
        <v>312</v>
      </c>
      <c r="K33" s="382"/>
      <c r="L33" s="330"/>
      <c r="M33" s="331"/>
      <c r="N33" s="384" t="s">
        <v>558</v>
      </c>
      <c r="O33" s="410" t="s">
        <v>313</v>
      </c>
      <c r="P33" s="411"/>
      <c r="Q33" s="307"/>
      <c r="R33" s="389"/>
      <c r="S33" s="390"/>
      <c r="T33" s="390"/>
      <c r="U33" s="390"/>
      <c r="V33" s="390"/>
      <c r="W33" s="390"/>
      <c r="X33" s="390"/>
      <c r="Y33" s="390"/>
      <c r="Z33" s="390"/>
      <c r="AA33" s="390"/>
      <c r="AB33" s="391"/>
      <c r="AC33" s="399"/>
      <c r="AE33" s="42" t="str">
        <f>I33</f>
        <v>□</v>
      </c>
      <c r="AH33" s="43" t="str">
        <f>IF(AE33&amp;AE34="■□","●適合",IF(AE33&amp;AE34="□■","◆未達",IF(AE33&amp;AE34="□□","■未答","▼矛盾")))</f>
        <v>■未答</v>
      </c>
      <c r="AI33" s="21"/>
      <c r="AJ33" s="21"/>
      <c r="AL33" s="37" t="s">
        <v>87</v>
      </c>
      <c r="AM33" s="46" t="s">
        <v>88</v>
      </c>
      <c r="AN33" s="46" t="s">
        <v>89</v>
      </c>
      <c r="AO33" s="46" t="s">
        <v>90</v>
      </c>
      <c r="AP33" s="46" t="s">
        <v>91</v>
      </c>
    </row>
    <row r="34" spans="2:42" ht="15.75" customHeight="1" x14ac:dyDescent="0.15">
      <c r="B34" s="300"/>
      <c r="C34" s="416"/>
      <c r="D34" s="412"/>
      <c r="E34" s="412"/>
      <c r="F34" s="412"/>
      <c r="G34" s="412"/>
      <c r="H34" s="417"/>
      <c r="I34" s="418"/>
      <c r="J34" s="419"/>
      <c r="K34" s="419"/>
      <c r="L34" s="325"/>
      <c r="M34" s="326"/>
      <c r="N34" s="401"/>
      <c r="O34" s="412"/>
      <c r="P34" s="412"/>
      <c r="Q34" s="310"/>
      <c r="R34" s="389"/>
      <c r="S34" s="390"/>
      <c r="T34" s="390"/>
      <c r="U34" s="390"/>
      <c r="V34" s="390"/>
      <c r="W34" s="390"/>
      <c r="X34" s="390"/>
      <c r="Y34" s="390"/>
      <c r="Z34" s="390"/>
      <c r="AA34" s="390"/>
      <c r="AB34" s="391"/>
      <c r="AC34" s="413"/>
      <c r="AE34" s="9" t="str">
        <f>N33</f>
        <v>□</v>
      </c>
      <c r="AH34" s="21"/>
      <c r="AI34" s="21"/>
      <c r="AJ34" s="21"/>
      <c r="AM34" s="43" t="s">
        <v>66</v>
      </c>
      <c r="AN34" s="43" t="s">
        <v>67</v>
      </c>
      <c r="AO34" s="45" t="s">
        <v>92</v>
      </c>
      <c r="AP34" s="45" t="s">
        <v>68</v>
      </c>
    </row>
    <row r="35" spans="2:42" ht="15" customHeight="1" x14ac:dyDescent="0.15">
      <c r="B35" s="319"/>
      <c r="C35" s="414" t="s">
        <v>572</v>
      </c>
      <c r="D35" s="411"/>
      <c r="E35" s="411"/>
      <c r="F35" s="411"/>
      <c r="G35" s="411"/>
      <c r="H35" s="415"/>
      <c r="I35" s="373" t="s">
        <v>557</v>
      </c>
      <c r="J35" s="382" t="s">
        <v>312</v>
      </c>
      <c r="K35" s="382"/>
      <c r="L35" s="330"/>
      <c r="M35" s="331"/>
      <c r="N35" s="384" t="s">
        <v>558</v>
      </c>
      <c r="O35" s="410" t="s">
        <v>313</v>
      </c>
      <c r="P35" s="411"/>
      <c r="Q35" s="307"/>
      <c r="R35" s="389"/>
      <c r="S35" s="390"/>
      <c r="T35" s="390"/>
      <c r="U35" s="390"/>
      <c r="V35" s="390"/>
      <c r="W35" s="390"/>
      <c r="X35" s="390"/>
      <c r="Y35" s="390"/>
      <c r="Z35" s="390"/>
      <c r="AA35" s="390"/>
      <c r="AB35" s="391"/>
      <c r="AC35" s="399"/>
      <c r="AE35" s="42" t="str">
        <f>I35</f>
        <v>□</v>
      </c>
      <c r="AH35" s="43" t="str">
        <f>IF(AE35&amp;AE36="■□","●適合",IF(AE35&amp;AE36="□■","◆未達",IF(AE35&amp;AE36="□□","■未答","▼矛盾")))</f>
        <v>■未答</v>
      </c>
      <c r="AI35" s="21"/>
      <c r="AJ35" s="21"/>
      <c r="AL35" s="37" t="s">
        <v>87</v>
      </c>
      <c r="AM35" s="46" t="s">
        <v>88</v>
      </c>
      <c r="AN35" s="46" t="s">
        <v>89</v>
      </c>
      <c r="AO35" s="46" t="s">
        <v>90</v>
      </c>
      <c r="AP35" s="46" t="s">
        <v>91</v>
      </c>
    </row>
    <row r="36" spans="2:42" ht="15" customHeight="1" x14ac:dyDescent="0.15">
      <c r="B36" s="320"/>
      <c r="C36" s="416"/>
      <c r="D36" s="412"/>
      <c r="E36" s="412"/>
      <c r="F36" s="412"/>
      <c r="G36" s="412"/>
      <c r="H36" s="417"/>
      <c r="I36" s="418"/>
      <c r="J36" s="419"/>
      <c r="K36" s="419"/>
      <c r="L36" s="325"/>
      <c r="M36" s="326"/>
      <c r="N36" s="401"/>
      <c r="O36" s="412"/>
      <c r="P36" s="412"/>
      <c r="Q36" s="310"/>
      <c r="R36" s="392"/>
      <c r="S36" s="393"/>
      <c r="T36" s="393"/>
      <c r="U36" s="393"/>
      <c r="V36" s="393"/>
      <c r="W36" s="393"/>
      <c r="X36" s="393"/>
      <c r="Y36" s="393"/>
      <c r="Z36" s="393"/>
      <c r="AA36" s="393"/>
      <c r="AB36" s="394"/>
      <c r="AC36" s="413"/>
      <c r="AE36" s="9" t="str">
        <f>N35</f>
        <v>□</v>
      </c>
      <c r="AH36" s="21"/>
      <c r="AI36" s="21"/>
      <c r="AJ36" s="21"/>
      <c r="AM36" s="43" t="s">
        <v>66</v>
      </c>
      <c r="AN36" s="43" t="s">
        <v>67</v>
      </c>
      <c r="AO36" s="45" t="s">
        <v>92</v>
      </c>
      <c r="AP36" s="45" t="s">
        <v>68</v>
      </c>
    </row>
    <row r="37" spans="2:42" ht="32.25" customHeight="1" x14ac:dyDescent="0.15">
      <c r="B37" s="549" t="s">
        <v>573</v>
      </c>
      <c r="C37" s="550"/>
      <c r="D37" s="550"/>
      <c r="E37" s="550"/>
      <c r="F37" s="550"/>
      <c r="G37" s="550"/>
      <c r="H37" s="551"/>
      <c r="I37" s="311"/>
      <c r="J37" s="309"/>
      <c r="K37" s="309"/>
      <c r="L37" s="306"/>
      <c r="M37" s="306"/>
      <c r="N37" s="309"/>
      <c r="O37" s="309"/>
      <c r="P37" s="309"/>
      <c r="Q37" s="309"/>
      <c r="R37" s="386" t="s">
        <v>574</v>
      </c>
      <c r="S37" s="387"/>
      <c r="T37" s="387"/>
      <c r="U37" s="387"/>
      <c r="V37" s="387"/>
      <c r="W37" s="387"/>
      <c r="X37" s="387"/>
      <c r="Y37" s="387"/>
      <c r="Z37" s="387"/>
      <c r="AA37" s="387"/>
      <c r="AB37" s="388"/>
      <c r="AC37" s="288"/>
      <c r="AH37" s="21"/>
      <c r="AI37" s="21"/>
      <c r="AJ37" s="21"/>
    </row>
    <row r="38" spans="2:42" ht="14.25" customHeight="1" x14ac:dyDescent="0.15">
      <c r="B38" s="300"/>
      <c r="C38" s="414" t="s">
        <v>575</v>
      </c>
      <c r="D38" s="411"/>
      <c r="E38" s="411"/>
      <c r="F38" s="411"/>
      <c r="G38" s="411"/>
      <c r="H38" s="415"/>
      <c r="I38" s="373" t="s">
        <v>557</v>
      </c>
      <c r="J38" s="382" t="s">
        <v>312</v>
      </c>
      <c r="K38" s="382"/>
      <c r="L38" s="330"/>
      <c r="M38" s="331"/>
      <c r="N38" s="384" t="s">
        <v>558</v>
      </c>
      <c r="O38" s="410" t="s">
        <v>313</v>
      </c>
      <c r="P38" s="411"/>
      <c r="Q38" s="307"/>
      <c r="R38" s="389"/>
      <c r="S38" s="390"/>
      <c r="T38" s="390"/>
      <c r="U38" s="390"/>
      <c r="V38" s="390"/>
      <c r="W38" s="390"/>
      <c r="X38" s="390"/>
      <c r="Y38" s="390"/>
      <c r="Z38" s="390"/>
      <c r="AA38" s="390"/>
      <c r="AB38" s="391"/>
      <c r="AC38" s="399"/>
      <c r="AE38" s="42" t="str">
        <f>I38</f>
        <v>□</v>
      </c>
      <c r="AH38" s="43" t="str">
        <f>IF(AE38&amp;AE39="■□","●適合",IF(AE38&amp;AE39="□■","◆未達",IF(AE38&amp;AE39="□□","■未答","▼矛盾")))</f>
        <v>■未答</v>
      </c>
      <c r="AI38" s="21"/>
      <c r="AJ38" s="21"/>
      <c r="AL38" s="37" t="s">
        <v>87</v>
      </c>
      <c r="AM38" s="46" t="s">
        <v>88</v>
      </c>
      <c r="AN38" s="46" t="s">
        <v>89</v>
      </c>
      <c r="AO38" s="46" t="s">
        <v>90</v>
      </c>
      <c r="AP38" s="46" t="s">
        <v>91</v>
      </c>
    </row>
    <row r="39" spans="2:42" ht="14.25" customHeight="1" x14ac:dyDescent="0.15">
      <c r="B39" s="300"/>
      <c r="C39" s="416"/>
      <c r="D39" s="412"/>
      <c r="E39" s="412"/>
      <c r="F39" s="412"/>
      <c r="G39" s="412"/>
      <c r="H39" s="417"/>
      <c r="I39" s="418"/>
      <c r="J39" s="419"/>
      <c r="K39" s="419"/>
      <c r="L39" s="325"/>
      <c r="M39" s="326"/>
      <c r="N39" s="401"/>
      <c r="O39" s="412"/>
      <c r="P39" s="412"/>
      <c r="Q39" s="310"/>
      <c r="R39" s="389"/>
      <c r="S39" s="390"/>
      <c r="T39" s="390"/>
      <c r="U39" s="390"/>
      <c r="V39" s="390"/>
      <c r="W39" s="390"/>
      <c r="X39" s="390"/>
      <c r="Y39" s="390"/>
      <c r="Z39" s="390"/>
      <c r="AA39" s="390"/>
      <c r="AB39" s="391"/>
      <c r="AC39" s="413"/>
      <c r="AE39" s="9" t="str">
        <f>N38</f>
        <v>□</v>
      </c>
      <c r="AH39" s="21"/>
      <c r="AI39" s="21"/>
      <c r="AJ39" s="21"/>
      <c r="AM39" s="43" t="s">
        <v>66</v>
      </c>
      <c r="AN39" s="43" t="s">
        <v>67</v>
      </c>
      <c r="AO39" s="45" t="s">
        <v>92</v>
      </c>
      <c r="AP39" s="45" t="s">
        <v>68</v>
      </c>
    </row>
    <row r="40" spans="2:42" ht="14.25" customHeight="1" x14ac:dyDescent="0.15">
      <c r="B40" s="319"/>
      <c r="C40" s="414" t="s">
        <v>576</v>
      </c>
      <c r="D40" s="411"/>
      <c r="E40" s="411"/>
      <c r="F40" s="411"/>
      <c r="G40" s="411"/>
      <c r="H40" s="415"/>
      <c r="I40" s="373" t="s">
        <v>557</v>
      </c>
      <c r="J40" s="382" t="s">
        <v>312</v>
      </c>
      <c r="K40" s="382"/>
      <c r="L40" s="330"/>
      <c r="M40" s="331"/>
      <c r="N40" s="384" t="s">
        <v>558</v>
      </c>
      <c r="O40" s="405" t="s">
        <v>313</v>
      </c>
      <c r="P40" s="405"/>
      <c r="Q40" s="307"/>
      <c r="R40" s="389"/>
      <c r="S40" s="390"/>
      <c r="T40" s="390"/>
      <c r="U40" s="390"/>
      <c r="V40" s="390"/>
      <c r="W40" s="390"/>
      <c r="X40" s="390"/>
      <c r="Y40" s="390"/>
      <c r="Z40" s="390"/>
      <c r="AA40" s="390"/>
      <c r="AB40" s="391"/>
      <c r="AC40" s="399"/>
      <c r="AE40" s="42" t="str">
        <f>I40</f>
        <v>□</v>
      </c>
      <c r="AH40" s="43" t="str">
        <f>IF(AE40&amp;AE41="■□","●適合",IF(AE40&amp;AE41="□■","◆未達",IF(AE40&amp;AE41="□□","■未答","▼矛盾")))</f>
        <v>■未答</v>
      </c>
      <c r="AI40" s="21"/>
      <c r="AJ40" s="21"/>
      <c r="AL40" s="37" t="s">
        <v>87</v>
      </c>
      <c r="AM40" s="46" t="s">
        <v>88</v>
      </c>
      <c r="AN40" s="46" t="s">
        <v>89</v>
      </c>
      <c r="AO40" s="46" t="s">
        <v>90</v>
      </c>
      <c r="AP40" s="46" t="s">
        <v>91</v>
      </c>
    </row>
    <row r="41" spans="2:42" ht="14.25" customHeight="1" x14ac:dyDescent="0.15">
      <c r="B41" s="320"/>
      <c r="C41" s="416"/>
      <c r="D41" s="412"/>
      <c r="E41" s="412"/>
      <c r="F41" s="412"/>
      <c r="G41" s="412"/>
      <c r="H41" s="417"/>
      <c r="I41" s="418"/>
      <c r="J41" s="419"/>
      <c r="K41" s="419"/>
      <c r="L41" s="325"/>
      <c r="M41" s="326"/>
      <c r="N41" s="407"/>
      <c r="O41" s="406"/>
      <c r="P41" s="406"/>
      <c r="Q41" s="310"/>
      <c r="R41" s="395"/>
      <c r="S41" s="396"/>
      <c r="T41" s="396"/>
      <c r="U41" s="396"/>
      <c r="V41" s="396"/>
      <c r="W41" s="396"/>
      <c r="X41" s="396"/>
      <c r="Y41" s="396"/>
      <c r="Z41" s="396"/>
      <c r="AA41" s="396"/>
      <c r="AB41" s="397"/>
      <c r="AC41" s="400"/>
      <c r="AE41" s="9" t="str">
        <f>N40</f>
        <v>□</v>
      </c>
      <c r="AH41" s="21"/>
      <c r="AI41" s="21"/>
      <c r="AJ41" s="21"/>
      <c r="AM41" s="43" t="s">
        <v>66</v>
      </c>
      <c r="AN41" s="43" t="s">
        <v>67</v>
      </c>
      <c r="AO41" s="45" t="s">
        <v>92</v>
      </c>
      <c r="AP41" s="45" t="s">
        <v>68</v>
      </c>
    </row>
    <row r="42" spans="2:42" ht="32.25" customHeight="1" x14ac:dyDescent="0.15">
      <c r="B42" s="300" t="s">
        <v>577</v>
      </c>
      <c r="C42" s="302"/>
      <c r="D42" s="302"/>
      <c r="E42" s="302"/>
      <c r="F42" s="302"/>
      <c r="G42" s="302"/>
      <c r="H42" s="303"/>
      <c r="I42" s="311"/>
      <c r="J42" s="309"/>
      <c r="K42" s="309"/>
      <c r="L42" s="306"/>
      <c r="M42" s="306"/>
      <c r="N42" s="309"/>
      <c r="O42" s="309"/>
      <c r="P42" s="309"/>
      <c r="Q42" s="309"/>
      <c r="R42" s="386" t="s">
        <v>578</v>
      </c>
      <c r="S42" s="387"/>
      <c r="T42" s="387"/>
      <c r="U42" s="387"/>
      <c r="V42" s="387"/>
      <c r="W42" s="387"/>
      <c r="X42" s="387"/>
      <c r="Y42" s="387"/>
      <c r="Z42" s="387"/>
      <c r="AA42" s="387"/>
      <c r="AB42" s="388"/>
      <c r="AC42" s="288"/>
      <c r="AH42" s="21"/>
      <c r="AI42" s="21"/>
      <c r="AJ42" s="21"/>
    </row>
    <row r="43" spans="2:42" ht="14.25" customHeight="1" x14ac:dyDescent="0.15">
      <c r="B43" s="300"/>
      <c r="C43" s="386" t="s">
        <v>579</v>
      </c>
      <c r="D43" s="387"/>
      <c r="E43" s="387"/>
      <c r="F43" s="387"/>
      <c r="G43" s="387"/>
      <c r="H43" s="388"/>
      <c r="I43" s="373" t="s">
        <v>557</v>
      </c>
      <c r="J43" s="382" t="s">
        <v>312</v>
      </c>
      <c r="K43" s="382"/>
      <c r="L43" s="330"/>
      <c r="M43" s="331"/>
      <c r="N43" s="384" t="s">
        <v>558</v>
      </c>
      <c r="O43" s="405" t="s">
        <v>313</v>
      </c>
      <c r="P43" s="405"/>
      <c r="Q43" s="307"/>
      <c r="R43" s="389"/>
      <c r="S43" s="390"/>
      <c r="T43" s="390"/>
      <c r="U43" s="390"/>
      <c r="V43" s="390"/>
      <c r="W43" s="390"/>
      <c r="X43" s="390"/>
      <c r="Y43" s="390"/>
      <c r="Z43" s="390"/>
      <c r="AA43" s="390"/>
      <c r="AB43" s="391"/>
      <c r="AC43" s="399"/>
      <c r="AE43" s="42" t="str">
        <f>I43</f>
        <v>□</v>
      </c>
      <c r="AH43" s="43" t="str">
        <f>IF(AE43&amp;AE44="■□","●適合",IF(AE43&amp;AE44="□■","◆未達",IF(AE43&amp;AE44="□□","■未答","▼矛盾")))</f>
        <v>■未答</v>
      </c>
      <c r="AI43" s="21"/>
      <c r="AJ43" s="21"/>
      <c r="AL43" s="37" t="s">
        <v>87</v>
      </c>
      <c r="AM43" s="46" t="s">
        <v>88</v>
      </c>
      <c r="AN43" s="46" t="s">
        <v>89</v>
      </c>
      <c r="AO43" s="46" t="s">
        <v>90</v>
      </c>
      <c r="AP43" s="46" t="s">
        <v>91</v>
      </c>
    </row>
    <row r="44" spans="2:42" ht="14.25" customHeight="1" x14ac:dyDescent="0.15">
      <c r="B44" s="300"/>
      <c r="C44" s="395"/>
      <c r="D44" s="396"/>
      <c r="E44" s="396"/>
      <c r="F44" s="396"/>
      <c r="G44" s="396"/>
      <c r="H44" s="397"/>
      <c r="I44" s="374"/>
      <c r="J44" s="398"/>
      <c r="K44" s="398"/>
      <c r="L44" s="325"/>
      <c r="M44" s="326"/>
      <c r="N44" s="407"/>
      <c r="O44" s="406"/>
      <c r="P44" s="406"/>
      <c r="Q44" s="310"/>
      <c r="R44" s="389"/>
      <c r="S44" s="390"/>
      <c r="T44" s="390"/>
      <c r="U44" s="390"/>
      <c r="V44" s="390"/>
      <c r="W44" s="390"/>
      <c r="X44" s="390"/>
      <c r="Y44" s="390"/>
      <c r="Z44" s="390"/>
      <c r="AA44" s="390"/>
      <c r="AB44" s="391"/>
      <c r="AC44" s="400"/>
      <c r="AE44" s="9" t="str">
        <f>N43</f>
        <v>□</v>
      </c>
      <c r="AH44" s="21"/>
      <c r="AI44" s="21"/>
      <c r="AJ44" s="21"/>
      <c r="AM44" s="43" t="s">
        <v>66</v>
      </c>
      <c r="AN44" s="43" t="s">
        <v>67</v>
      </c>
      <c r="AO44" s="45" t="s">
        <v>92</v>
      </c>
      <c r="AP44" s="45" t="s">
        <v>68</v>
      </c>
    </row>
    <row r="45" spans="2:42" ht="14.25" customHeight="1" x14ac:dyDescent="0.15">
      <c r="B45" s="300"/>
      <c r="C45" s="386" t="s">
        <v>580</v>
      </c>
      <c r="D45" s="387"/>
      <c r="E45" s="387"/>
      <c r="F45" s="387"/>
      <c r="G45" s="387"/>
      <c r="H45" s="388"/>
      <c r="I45" s="373" t="s">
        <v>557</v>
      </c>
      <c r="J45" s="382" t="s">
        <v>312</v>
      </c>
      <c r="K45" s="382"/>
      <c r="L45" s="330"/>
      <c r="M45" s="331"/>
      <c r="N45" s="384" t="s">
        <v>558</v>
      </c>
      <c r="O45" s="405" t="s">
        <v>313</v>
      </c>
      <c r="P45" s="405"/>
      <c r="Q45" s="307"/>
      <c r="R45" s="389"/>
      <c r="S45" s="390"/>
      <c r="T45" s="390"/>
      <c r="U45" s="390"/>
      <c r="V45" s="390"/>
      <c r="W45" s="390"/>
      <c r="X45" s="390"/>
      <c r="Y45" s="390"/>
      <c r="Z45" s="390"/>
      <c r="AA45" s="390"/>
      <c r="AB45" s="391"/>
      <c r="AC45" s="399"/>
      <c r="AE45" s="42" t="str">
        <f>I45</f>
        <v>□</v>
      </c>
      <c r="AH45" s="43" t="str">
        <f>IF(AE45&amp;AE46="■□","●適合",IF(AE45&amp;AE46="□■","◆未達",IF(AE45&amp;AE46="□□","■未答","▼矛盾")))</f>
        <v>■未答</v>
      </c>
      <c r="AI45" s="21"/>
      <c r="AJ45" s="21"/>
      <c r="AL45" s="37" t="s">
        <v>87</v>
      </c>
      <c r="AM45" s="46" t="s">
        <v>88</v>
      </c>
      <c r="AN45" s="46" t="s">
        <v>89</v>
      </c>
      <c r="AO45" s="46" t="s">
        <v>90</v>
      </c>
      <c r="AP45" s="46" t="s">
        <v>91</v>
      </c>
    </row>
    <row r="46" spans="2:42" ht="14.25" customHeight="1" x14ac:dyDescent="0.15">
      <c r="B46" s="300"/>
      <c r="C46" s="395"/>
      <c r="D46" s="396"/>
      <c r="E46" s="396"/>
      <c r="F46" s="396"/>
      <c r="G46" s="396"/>
      <c r="H46" s="397"/>
      <c r="I46" s="374"/>
      <c r="J46" s="398"/>
      <c r="K46" s="398"/>
      <c r="L46" s="325"/>
      <c r="M46" s="326"/>
      <c r="N46" s="407"/>
      <c r="O46" s="406"/>
      <c r="P46" s="406"/>
      <c r="Q46" s="310"/>
      <c r="R46" s="389"/>
      <c r="S46" s="390"/>
      <c r="T46" s="390"/>
      <c r="U46" s="390"/>
      <c r="V46" s="390"/>
      <c r="W46" s="390"/>
      <c r="X46" s="390"/>
      <c r="Y46" s="390"/>
      <c r="Z46" s="390"/>
      <c r="AA46" s="390"/>
      <c r="AB46" s="391"/>
      <c r="AC46" s="400"/>
      <c r="AE46" s="9" t="str">
        <f>N45</f>
        <v>□</v>
      </c>
      <c r="AH46" s="21"/>
      <c r="AI46" s="21"/>
      <c r="AJ46" s="21"/>
      <c r="AM46" s="43" t="s">
        <v>66</v>
      </c>
      <c r="AN46" s="43" t="s">
        <v>67</v>
      </c>
      <c r="AO46" s="45" t="s">
        <v>92</v>
      </c>
      <c r="AP46" s="45" t="s">
        <v>68</v>
      </c>
    </row>
    <row r="47" spans="2:42" ht="14.25" customHeight="1" x14ac:dyDescent="0.15">
      <c r="B47" s="319"/>
      <c r="C47" s="386" t="s">
        <v>581</v>
      </c>
      <c r="D47" s="387"/>
      <c r="E47" s="387"/>
      <c r="F47" s="387"/>
      <c r="G47" s="387"/>
      <c r="H47" s="388"/>
      <c r="I47" s="373" t="s">
        <v>557</v>
      </c>
      <c r="J47" s="382" t="s">
        <v>312</v>
      </c>
      <c r="K47" s="382"/>
      <c r="L47" s="330"/>
      <c r="M47" s="331"/>
      <c r="N47" s="384" t="s">
        <v>558</v>
      </c>
      <c r="O47" s="405" t="s">
        <v>313</v>
      </c>
      <c r="P47" s="405"/>
      <c r="Q47" s="307"/>
      <c r="R47" s="389"/>
      <c r="S47" s="390"/>
      <c r="T47" s="390"/>
      <c r="U47" s="390"/>
      <c r="V47" s="390"/>
      <c r="W47" s="390"/>
      <c r="X47" s="390"/>
      <c r="Y47" s="390"/>
      <c r="Z47" s="390"/>
      <c r="AA47" s="390"/>
      <c r="AB47" s="391"/>
      <c r="AC47" s="399"/>
      <c r="AE47" s="42" t="str">
        <f>I47</f>
        <v>□</v>
      </c>
      <c r="AH47" s="43" t="str">
        <f>IF(AE47&amp;AE48="■□","●適合",IF(AE47&amp;AE48="□■","◆未達",IF(AE47&amp;AE48="□□","■未答","▼矛盾")))</f>
        <v>■未答</v>
      </c>
      <c r="AI47" s="21"/>
      <c r="AJ47" s="21"/>
      <c r="AL47" s="37" t="s">
        <v>87</v>
      </c>
      <c r="AM47" s="46" t="s">
        <v>88</v>
      </c>
      <c r="AN47" s="46" t="s">
        <v>89</v>
      </c>
      <c r="AO47" s="46" t="s">
        <v>90</v>
      </c>
      <c r="AP47" s="46" t="s">
        <v>91</v>
      </c>
    </row>
    <row r="48" spans="2:42" ht="14.25" customHeight="1" x14ac:dyDescent="0.15">
      <c r="B48" s="320"/>
      <c r="C48" s="395"/>
      <c r="D48" s="396"/>
      <c r="E48" s="396"/>
      <c r="F48" s="396"/>
      <c r="G48" s="396"/>
      <c r="H48" s="397"/>
      <c r="I48" s="374"/>
      <c r="J48" s="398"/>
      <c r="K48" s="398"/>
      <c r="L48" s="325"/>
      <c r="M48" s="326"/>
      <c r="N48" s="407"/>
      <c r="O48" s="406"/>
      <c r="P48" s="406"/>
      <c r="Q48" s="310"/>
      <c r="R48" s="392"/>
      <c r="S48" s="393"/>
      <c r="T48" s="393"/>
      <c r="U48" s="393"/>
      <c r="V48" s="393"/>
      <c r="W48" s="393"/>
      <c r="X48" s="393"/>
      <c r="Y48" s="393"/>
      <c r="Z48" s="393"/>
      <c r="AA48" s="393"/>
      <c r="AB48" s="394"/>
      <c r="AC48" s="400"/>
      <c r="AE48" s="9" t="str">
        <f>N47</f>
        <v>□</v>
      </c>
      <c r="AH48" s="21"/>
      <c r="AI48" s="21"/>
      <c r="AJ48" s="21"/>
      <c r="AM48" s="43" t="s">
        <v>66</v>
      </c>
      <c r="AN48" s="43" t="s">
        <v>67</v>
      </c>
      <c r="AO48" s="45" t="s">
        <v>92</v>
      </c>
      <c r="AP48" s="45" t="s">
        <v>68</v>
      </c>
    </row>
    <row r="49" spans="2:57" ht="30.75" customHeight="1" x14ac:dyDescent="0.15">
      <c r="B49" s="375" t="s">
        <v>582</v>
      </c>
      <c r="C49" s="376"/>
      <c r="D49" s="376"/>
      <c r="E49" s="376"/>
      <c r="F49" s="376"/>
      <c r="G49" s="376"/>
      <c r="H49" s="377"/>
      <c r="I49" s="373" t="s">
        <v>557</v>
      </c>
      <c r="J49" s="382" t="s">
        <v>312</v>
      </c>
      <c r="K49" s="382"/>
      <c r="L49" s="330"/>
      <c r="M49" s="331"/>
      <c r="N49" s="384" t="s">
        <v>558</v>
      </c>
      <c r="O49" s="405" t="s">
        <v>313</v>
      </c>
      <c r="P49" s="405"/>
      <c r="Q49" s="307"/>
      <c r="R49" s="386" t="s">
        <v>583</v>
      </c>
      <c r="S49" s="387"/>
      <c r="T49" s="387"/>
      <c r="U49" s="387"/>
      <c r="V49" s="387"/>
      <c r="W49" s="387"/>
      <c r="X49" s="387"/>
      <c r="Y49" s="387"/>
      <c r="Z49" s="387"/>
      <c r="AA49" s="387"/>
      <c r="AB49" s="388"/>
      <c r="AC49" s="399"/>
      <c r="AE49" s="42" t="str">
        <f>I49</f>
        <v>□</v>
      </c>
      <c r="AH49" s="43" t="str">
        <f>IF(AE49&amp;AE50="■□","●適合",IF(AE49&amp;AE50="□■","◆未達",IF(AE49&amp;AE50="□□","■未答","▼矛盾")))</f>
        <v>■未答</v>
      </c>
      <c r="AI49" s="21"/>
      <c r="AJ49" s="21"/>
      <c r="AL49" s="37" t="s">
        <v>87</v>
      </c>
      <c r="AM49" s="46" t="s">
        <v>88</v>
      </c>
      <c r="AN49" s="46" t="s">
        <v>89</v>
      </c>
      <c r="AO49" s="46" t="s">
        <v>90</v>
      </c>
      <c r="AP49" s="46" t="s">
        <v>91</v>
      </c>
    </row>
    <row r="50" spans="2:57" ht="30.75" customHeight="1" thickBot="1" x14ac:dyDescent="0.2">
      <c r="B50" s="378"/>
      <c r="C50" s="379"/>
      <c r="D50" s="379"/>
      <c r="E50" s="379"/>
      <c r="F50" s="379"/>
      <c r="G50" s="379"/>
      <c r="H50" s="380"/>
      <c r="I50" s="381"/>
      <c r="J50" s="383"/>
      <c r="K50" s="383"/>
      <c r="L50" s="332"/>
      <c r="M50" s="333"/>
      <c r="N50" s="385"/>
      <c r="O50" s="409"/>
      <c r="P50" s="409"/>
      <c r="Q50" s="321"/>
      <c r="R50" s="402"/>
      <c r="S50" s="403"/>
      <c r="T50" s="403"/>
      <c r="U50" s="403"/>
      <c r="V50" s="403"/>
      <c r="W50" s="403"/>
      <c r="X50" s="403"/>
      <c r="Y50" s="403"/>
      <c r="Z50" s="403"/>
      <c r="AA50" s="403"/>
      <c r="AB50" s="404"/>
      <c r="AC50" s="408"/>
      <c r="AE50" s="9" t="str">
        <f>N49</f>
        <v>□</v>
      </c>
      <c r="AH50" s="21"/>
      <c r="AI50" s="21"/>
      <c r="AJ50" s="21"/>
      <c r="AM50" s="43" t="s">
        <v>66</v>
      </c>
      <c r="AN50" s="43" t="s">
        <v>67</v>
      </c>
      <c r="AO50" s="45" t="s">
        <v>92</v>
      </c>
      <c r="AP50" s="45" t="s">
        <v>68</v>
      </c>
    </row>
    <row r="51" spans="2:57" ht="32.1" hidden="1" customHeight="1" thickBot="1" x14ac:dyDescent="0.2">
      <c r="B51" s="507" t="s">
        <v>77</v>
      </c>
      <c r="C51" s="508"/>
      <c r="D51" s="509"/>
      <c r="E51" s="509"/>
      <c r="F51" s="509"/>
      <c r="G51" s="509"/>
      <c r="H51" s="509"/>
      <c r="I51" s="472" t="s">
        <v>78</v>
      </c>
      <c r="J51" s="473"/>
      <c r="K51" s="473"/>
      <c r="L51" s="473"/>
      <c r="M51" s="473"/>
      <c r="N51" s="473"/>
      <c r="O51" s="473"/>
      <c r="P51" s="473"/>
      <c r="Q51" s="474"/>
      <c r="R51" s="472" t="s">
        <v>79</v>
      </c>
      <c r="S51" s="473"/>
      <c r="T51" s="473"/>
      <c r="U51" s="473"/>
      <c r="V51" s="473"/>
      <c r="W51" s="473"/>
      <c r="X51" s="473"/>
      <c r="Y51" s="473"/>
      <c r="Z51" s="473"/>
      <c r="AA51" s="473"/>
      <c r="AB51" s="474"/>
      <c r="AC51" s="22" t="s">
        <v>80</v>
      </c>
      <c r="AH51" s="21" t="s">
        <v>81</v>
      </c>
      <c r="AI51" s="21"/>
      <c r="AJ51" s="21" t="s">
        <v>82</v>
      </c>
    </row>
    <row r="52" spans="2:57" ht="21" customHeight="1" thickBot="1" x14ac:dyDescent="0.2">
      <c r="B52" s="304" t="s">
        <v>584</v>
      </c>
      <c r="C52" s="274"/>
      <c r="D52" s="275"/>
      <c r="E52" s="275"/>
      <c r="F52" s="275"/>
      <c r="G52" s="275"/>
      <c r="H52" s="275"/>
      <c r="I52" s="276"/>
      <c r="J52" s="276"/>
      <c r="K52" s="276"/>
      <c r="L52" s="276"/>
      <c r="M52" s="276"/>
      <c r="N52" s="276"/>
      <c r="O52" s="276"/>
      <c r="P52" s="276"/>
      <c r="Q52" s="276"/>
      <c r="R52" s="277"/>
      <c r="S52" s="277"/>
      <c r="T52" s="277"/>
      <c r="U52" s="277"/>
      <c r="V52" s="277"/>
      <c r="W52" s="277"/>
      <c r="X52" s="277"/>
      <c r="Y52" s="277"/>
      <c r="Z52" s="277"/>
      <c r="AA52" s="277"/>
      <c r="AB52" s="277"/>
      <c r="AC52" s="278"/>
    </row>
    <row r="53" spans="2:57" ht="21" customHeight="1" thickBot="1" x14ac:dyDescent="0.2">
      <c r="B53" s="23" t="s">
        <v>521</v>
      </c>
      <c r="C53" s="24"/>
      <c r="D53" s="25"/>
      <c r="E53" s="25"/>
      <c r="F53" s="25"/>
      <c r="G53" s="25"/>
      <c r="H53" s="25"/>
      <c r="I53" s="26"/>
      <c r="J53" s="26"/>
      <c r="K53" s="26"/>
      <c r="L53" s="26"/>
      <c r="M53" s="26"/>
      <c r="N53" s="26"/>
      <c r="O53" s="26"/>
      <c r="P53" s="26"/>
      <c r="Q53" s="26"/>
      <c r="R53" s="27"/>
      <c r="S53" s="27"/>
      <c r="T53" s="27"/>
      <c r="U53" s="27"/>
      <c r="V53" s="27"/>
      <c r="W53" s="27"/>
      <c r="X53" s="27"/>
      <c r="Y53" s="27"/>
      <c r="Z53" s="27"/>
      <c r="AA53" s="27"/>
      <c r="AB53" s="27"/>
      <c r="AC53" s="28"/>
    </row>
    <row r="54" spans="2:57" ht="9.75" customHeight="1" x14ac:dyDescent="0.15">
      <c r="B54" s="501" t="s">
        <v>83</v>
      </c>
      <c r="C54" s="502"/>
      <c r="D54" s="555" t="s">
        <v>84</v>
      </c>
      <c r="E54" s="556"/>
      <c r="F54" s="556"/>
      <c r="G54" s="556"/>
      <c r="H54" s="557"/>
      <c r="I54" s="29"/>
      <c r="J54" s="30"/>
      <c r="K54" s="29"/>
      <c r="L54" s="29"/>
      <c r="M54" s="29"/>
      <c r="N54" s="29"/>
      <c r="O54" s="30"/>
      <c r="P54" s="30"/>
      <c r="Q54" s="31"/>
      <c r="R54" s="32"/>
      <c r="S54" s="33"/>
      <c r="T54" s="33"/>
      <c r="U54" s="33"/>
      <c r="V54" s="33"/>
      <c r="W54" s="33"/>
      <c r="X54" s="33"/>
      <c r="Y54" s="33"/>
      <c r="Z54" s="33"/>
      <c r="AA54" s="33"/>
      <c r="AB54" s="33"/>
      <c r="AC54" s="34"/>
      <c r="AP54" s="6"/>
      <c r="AQ54" s="9"/>
    </row>
    <row r="55" spans="2:57" ht="24" customHeight="1" x14ac:dyDescent="0.15">
      <c r="B55" s="503"/>
      <c r="C55" s="504"/>
      <c r="D55" s="518"/>
      <c r="E55" s="519"/>
      <c r="F55" s="519"/>
      <c r="G55" s="519"/>
      <c r="H55" s="520"/>
      <c r="I55" s="36"/>
      <c r="J55" s="37"/>
      <c r="K55" s="38"/>
      <c r="L55" s="38"/>
      <c r="M55" s="38"/>
      <c r="N55" s="38"/>
      <c r="O55" s="37"/>
      <c r="P55" s="37"/>
      <c r="Q55" s="39"/>
      <c r="R55" s="40" t="s">
        <v>85</v>
      </c>
      <c r="S55" s="489" t="s">
        <v>86</v>
      </c>
      <c r="T55" s="489"/>
      <c r="U55" s="489"/>
      <c r="V55" s="489"/>
      <c r="W55" s="489"/>
      <c r="X55" s="489"/>
      <c r="Y55" s="489"/>
      <c r="Z55" s="489"/>
      <c r="AA55" s="489"/>
      <c r="AB55" s="714"/>
      <c r="AC55" s="41"/>
      <c r="AE55" s="42" t="str">
        <f>+I57</f>
        <v>□</v>
      </c>
      <c r="AF55" s="1" t="str">
        <f>R55</f>
        <v>□</v>
      </c>
      <c r="AG55" s="1">
        <f>IF(AF55&amp;AF56&amp;AF57&amp;AF58="□□□□",1,IF(AF55&amp;AF56&amp;AF57&amp;AF58="■□□□",1,IF(AF55&amp;AF56&amp;AF57&amp;AF58="□■□□",2,IF(AF55&amp;AF56&amp;AF57&amp;AF58="□□■□",2,IF(AF55&amp;AF56&amp;AF57&amp;AF58="□□□■",2,0)))))</f>
        <v>1</v>
      </c>
      <c r="AH55" s="43" t="str">
        <f>IF(AE55&amp;AE56="■□","●適合",IF(AE55&amp;AE56="□■","◆未達",IF(AE55&amp;AE56="□□","■未答","▼矛盾")))</f>
        <v>■未答</v>
      </c>
      <c r="AI55" s="44"/>
      <c r="AJ55" s="45" t="str">
        <f>IF(AG55=1,"■未答",IF(AG55=2,"◆未達",IF(AF55&amp;AF56&amp;AF57&amp;AF58="■■□□","◎無段",IF(AF55&amp;AF56&amp;AF57&amp;AF58="■□■□","●適合",IF(AF55&amp;AF56&amp;AF57&amp;AF58="■□□■","◆未達","▼矛盾")))))</f>
        <v>■未答</v>
      </c>
      <c r="AL55" s="37" t="s">
        <v>87</v>
      </c>
      <c r="AM55" s="46" t="s">
        <v>88</v>
      </c>
      <c r="AN55" s="46" t="s">
        <v>89</v>
      </c>
      <c r="AO55" s="46" t="s">
        <v>90</v>
      </c>
      <c r="AP55" s="46" t="s">
        <v>91</v>
      </c>
      <c r="AQ55" s="44"/>
    </row>
    <row r="56" spans="2:57" ht="12" customHeight="1" x14ac:dyDescent="0.15">
      <c r="B56" s="503"/>
      <c r="C56" s="504"/>
      <c r="D56" s="518"/>
      <c r="E56" s="519"/>
      <c r="F56" s="519"/>
      <c r="G56" s="519"/>
      <c r="H56" s="520"/>
      <c r="I56" s="47"/>
      <c r="J56" s="37"/>
      <c r="K56" s="38"/>
      <c r="L56" s="38"/>
      <c r="M56" s="38"/>
      <c r="N56" s="38"/>
      <c r="O56" s="37"/>
      <c r="P56" s="37"/>
      <c r="Q56" s="39"/>
      <c r="R56" s="48"/>
      <c r="S56" s="49"/>
      <c r="T56" s="49"/>
      <c r="U56" s="49"/>
      <c r="V56" s="49"/>
      <c r="W56" s="49"/>
      <c r="X56" s="49"/>
      <c r="Y56" s="49"/>
      <c r="Z56" s="49"/>
      <c r="AA56" s="49"/>
      <c r="AB56" s="49"/>
      <c r="AC56" s="41"/>
      <c r="AE56" s="1" t="str">
        <f>+I58</f>
        <v>□</v>
      </c>
      <c r="AF56" s="1" t="str">
        <f>R57</f>
        <v>□</v>
      </c>
      <c r="AM56" s="43" t="s">
        <v>66</v>
      </c>
      <c r="AN56" s="43" t="s">
        <v>67</v>
      </c>
      <c r="AO56" s="45" t="s">
        <v>92</v>
      </c>
      <c r="AP56" s="45" t="s">
        <v>68</v>
      </c>
    </row>
    <row r="57" spans="2:57" ht="18" customHeight="1" x14ac:dyDescent="0.15">
      <c r="B57" s="503"/>
      <c r="C57" s="504"/>
      <c r="D57" s="518"/>
      <c r="E57" s="519"/>
      <c r="F57" s="519"/>
      <c r="G57" s="519"/>
      <c r="H57" s="520"/>
      <c r="I57" s="50" t="s">
        <v>70</v>
      </c>
      <c r="J57" s="479" t="s">
        <v>93</v>
      </c>
      <c r="K57" s="479"/>
      <c r="L57" s="479"/>
      <c r="M57" s="479"/>
      <c r="N57" s="479"/>
      <c r="O57" s="479"/>
      <c r="P57" s="479"/>
      <c r="Q57" s="480"/>
      <c r="R57" s="40" t="s">
        <v>546</v>
      </c>
      <c r="S57" s="49" t="s">
        <v>95</v>
      </c>
      <c r="T57" s="49"/>
      <c r="U57" s="49"/>
      <c r="V57" s="49"/>
      <c r="W57" s="49"/>
      <c r="X57" s="49"/>
      <c r="Y57" s="49"/>
      <c r="Z57" s="49"/>
      <c r="AA57" s="49"/>
      <c r="AB57" s="49"/>
      <c r="AC57" s="445"/>
      <c r="AF57" s="1" t="str">
        <f>+R58</f>
        <v>□</v>
      </c>
      <c r="AJ57" s="61"/>
      <c r="AL57" s="37" t="s">
        <v>96</v>
      </c>
      <c r="AM57" s="53" t="s">
        <v>540</v>
      </c>
      <c r="AN57" s="53" t="s">
        <v>541</v>
      </c>
      <c r="AO57" s="53" t="s">
        <v>542</v>
      </c>
      <c r="AP57" s="53" t="s">
        <v>543</v>
      </c>
      <c r="AQ57" s="53" t="s">
        <v>544</v>
      </c>
      <c r="AR57" s="53" t="s">
        <v>545</v>
      </c>
      <c r="AS57" s="53" t="s">
        <v>101</v>
      </c>
      <c r="AT57" s="46" t="s">
        <v>91</v>
      </c>
    </row>
    <row r="58" spans="2:57" ht="18" customHeight="1" x14ac:dyDescent="0.15">
      <c r="B58" s="503"/>
      <c r="C58" s="504"/>
      <c r="D58" s="518"/>
      <c r="E58" s="519"/>
      <c r="F58" s="519"/>
      <c r="G58" s="519"/>
      <c r="H58" s="520"/>
      <c r="I58" s="50" t="s">
        <v>102</v>
      </c>
      <c r="J58" s="479" t="s">
        <v>103</v>
      </c>
      <c r="K58" s="479"/>
      <c r="L58" s="479"/>
      <c r="M58" s="479"/>
      <c r="N58" s="479"/>
      <c r="O58" s="479"/>
      <c r="P58" s="479"/>
      <c r="Q58" s="480"/>
      <c r="R58" s="40" t="s">
        <v>546</v>
      </c>
      <c r="S58" s="49" t="s">
        <v>104</v>
      </c>
      <c r="T58" s="49"/>
      <c r="U58" s="49"/>
      <c r="V58" s="49"/>
      <c r="W58" s="49"/>
      <c r="X58" s="49"/>
      <c r="Y58" s="49"/>
      <c r="Z58" s="49"/>
      <c r="AA58" s="49"/>
      <c r="AB58" s="49"/>
      <c r="AC58" s="445"/>
      <c r="AF58" s="1" t="str">
        <f>+R59</f>
        <v>□</v>
      </c>
      <c r="AL58" s="37"/>
      <c r="AM58" s="43" t="s">
        <v>105</v>
      </c>
      <c r="AN58" s="43" t="s">
        <v>66</v>
      </c>
      <c r="AO58" s="43" t="s">
        <v>67</v>
      </c>
      <c r="AP58" s="43" t="s">
        <v>67</v>
      </c>
      <c r="AQ58" s="43" t="s">
        <v>67</v>
      </c>
      <c r="AR58" s="43" t="s">
        <v>67</v>
      </c>
      <c r="AS58" s="45" t="s">
        <v>92</v>
      </c>
      <c r="AT58" s="45" t="s">
        <v>68</v>
      </c>
    </row>
    <row r="59" spans="2:57" ht="18" customHeight="1" x14ac:dyDescent="0.15">
      <c r="B59" s="503"/>
      <c r="C59" s="504"/>
      <c r="D59" s="518"/>
      <c r="E59" s="519"/>
      <c r="F59" s="519"/>
      <c r="G59" s="519"/>
      <c r="H59" s="520"/>
      <c r="I59" s="54"/>
      <c r="J59" s="51"/>
      <c r="K59" s="55"/>
      <c r="L59" s="51"/>
      <c r="M59" s="51"/>
      <c r="N59" s="51"/>
      <c r="O59" s="51"/>
      <c r="P59" s="51"/>
      <c r="Q59" s="52"/>
      <c r="R59" s="40" t="s">
        <v>106</v>
      </c>
      <c r="S59" s="49" t="s">
        <v>107</v>
      </c>
      <c r="T59" s="49"/>
      <c r="U59" s="49"/>
      <c r="V59" s="49"/>
      <c r="W59" s="49"/>
      <c r="X59" s="49"/>
      <c r="Y59" s="49"/>
      <c r="Z59" s="49"/>
      <c r="AA59" s="49"/>
      <c r="AB59" s="49"/>
      <c r="AC59" s="445"/>
    </row>
    <row r="60" spans="2:57" ht="23.25" customHeight="1" x14ac:dyDescent="0.15">
      <c r="B60" s="503"/>
      <c r="C60" s="504"/>
      <c r="D60" s="518"/>
      <c r="E60" s="519"/>
      <c r="F60" s="519"/>
      <c r="G60" s="519"/>
      <c r="H60" s="520"/>
      <c r="I60" s="38"/>
      <c r="J60" s="37"/>
      <c r="K60" s="38"/>
      <c r="L60" s="38"/>
      <c r="M60" s="38"/>
      <c r="N60" s="38"/>
      <c r="O60" s="37"/>
      <c r="P60" s="37"/>
      <c r="Q60" s="39"/>
      <c r="R60" s="56"/>
      <c r="S60" s="49"/>
      <c r="T60" s="49"/>
      <c r="U60" s="49"/>
      <c r="V60" s="49"/>
      <c r="W60" s="49"/>
      <c r="X60" s="49"/>
      <c r="Y60" s="49"/>
      <c r="Z60" s="49"/>
      <c r="AA60" s="49"/>
      <c r="AB60" s="49"/>
      <c r="AC60" s="41"/>
    </row>
    <row r="61" spans="2:57" ht="14.1" customHeight="1" x14ac:dyDescent="0.15">
      <c r="B61" s="503"/>
      <c r="C61" s="504"/>
      <c r="D61" s="35"/>
      <c r="E61" s="496" t="s">
        <v>17</v>
      </c>
      <c r="F61" s="516"/>
      <c r="G61" s="516"/>
      <c r="H61" s="517"/>
      <c r="I61" s="57" t="s">
        <v>108</v>
      </c>
      <c r="J61" s="58" t="s">
        <v>109</v>
      </c>
      <c r="K61" s="58"/>
      <c r="L61" s="58"/>
      <c r="M61" s="58"/>
      <c r="N61" s="58"/>
      <c r="O61" s="58"/>
      <c r="P61" s="58"/>
      <c r="Q61" s="59"/>
      <c r="R61" s="715" t="s">
        <v>110</v>
      </c>
      <c r="S61" s="716"/>
      <c r="T61" s="716"/>
      <c r="U61" s="716"/>
      <c r="V61" s="716"/>
      <c r="W61" s="716"/>
      <c r="X61" s="716"/>
      <c r="Y61" s="716"/>
      <c r="Z61" s="716"/>
      <c r="AA61" s="716"/>
      <c r="AB61" s="717"/>
      <c r="AC61" s="444"/>
      <c r="AE61" s="42" t="str">
        <f>+I61</f>
        <v>□</v>
      </c>
      <c r="AF61" s="1">
        <f>IF(AE62="■",1,IF(AE63="■",1,0))</f>
        <v>0</v>
      </c>
      <c r="AH61" s="45" t="str">
        <f>IF(AE61&amp;AE62&amp;AE63="■□□","◎無し",IF(AE61&amp;AE62&amp;AE63="□■□","●適合",IF(AE61&amp;AE62&amp;AE63="□□■","◆未達",IF(AE61&amp;AE62&amp;AE63="□□□","■未答","▼矛盾"))))</f>
        <v>■未答</v>
      </c>
      <c r="AI61" s="61"/>
      <c r="AL61" s="37" t="s">
        <v>111</v>
      </c>
      <c r="AM61" s="46" t="s">
        <v>112</v>
      </c>
      <c r="AN61" s="46" t="s">
        <v>113</v>
      </c>
      <c r="AO61" s="46" t="s">
        <v>114</v>
      </c>
      <c r="AP61" s="46" t="s">
        <v>115</v>
      </c>
      <c r="AQ61" s="46" t="s">
        <v>91</v>
      </c>
      <c r="BE61" s="62"/>
    </row>
    <row r="62" spans="2:57" ht="14.1" customHeight="1" x14ac:dyDescent="0.15">
      <c r="B62" s="503"/>
      <c r="C62" s="504"/>
      <c r="D62" s="35"/>
      <c r="E62" s="518"/>
      <c r="F62" s="519"/>
      <c r="G62" s="519"/>
      <c r="H62" s="520"/>
      <c r="I62" s="63" t="s">
        <v>116</v>
      </c>
      <c r="J62" s="479" t="s">
        <v>117</v>
      </c>
      <c r="K62" s="479"/>
      <c r="L62" s="479"/>
      <c r="M62" s="479"/>
      <c r="N62" s="479"/>
      <c r="O62" s="479"/>
      <c r="P62" s="479"/>
      <c r="Q62" s="480"/>
      <c r="R62" s="469" t="s">
        <v>118</v>
      </c>
      <c r="S62" s="470"/>
      <c r="T62" s="470"/>
      <c r="U62" s="470"/>
      <c r="V62" s="470"/>
      <c r="W62" s="470"/>
      <c r="X62" s="470"/>
      <c r="Y62" s="65"/>
      <c r="Z62" s="65"/>
      <c r="AA62" s="49" t="s">
        <v>119</v>
      </c>
      <c r="AB62" s="49"/>
      <c r="AC62" s="445"/>
      <c r="AE62" s="1" t="str">
        <f>+I62</f>
        <v>□</v>
      </c>
      <c r="AF62" s="1">
        <f>+Z62</f>
        <v>0</v>
      </c>
      <c r="AJ62" s="43" t="str">
        <f>IF(AF61=1,IF(AF62=0,"◎無段",IF(AF62&gt;20,"◆未達","●範囲内")),"■未答")</f>
        <v>■未答</v>
      </c>
      <c r="AL62" s="37"/>
      <c r="AM62" s="43" t="s">
        <v>65</v>
      </c>
      <c r="AN62" s="43" t="s">
        <v>66</v>
      </c>
      <c r="AO62" s="43" t="s">
        <v>67</v>
      </c>
      <c r="AP62" s="45" t="s">
        <v>92</v>
      </c>
      <c r="AQ62" s="45" t="s">
        <v>68</v>
      </c>
      <c r="BE62" s="62"/>
    </row>
    <row r="63" spans="2:57" ht="14.1" customHeight="1" x14ac:dyDescent="0.15">
      <c r="B63" s="503"/>
      <c r="C63" s="504"/>
      <c r="D63" s="35"/>
      <c r="E63" s="521"/>
      <c r="F63" s="522"/>
      <c r="G63" s="522"/>
      <c r="H63" s="523"/>
      <c r="I63" s="66" t="s">
        <v>106</v>
      </c>
      <c r="J63" s="512" t="s">
        <v>120</v>
      </c>
      <c r="K63" s="512"/>
      <c r="L63" s="512"/>
      <c r="M63" s="512"/>
      <c r="N63" s="512"/>
      <c r="O63" s="512"/>
      <c r="P63" s="512"/>
      <c r="Q63" s="513"/>
      <c r="R63" s="510" t="s">
        <v>121</v>
      </c>
      <c r="S63" s="511"/>
      <c r="T63" s="511"/>
      <c r="U63" s="511"/>
      <c r="V63" s="511"/>
      <c r="W63" s="511"/>
      <c r="X63" s="511"/>
      <c r="Y63" s="69"/>
      <c r="Z63" s="69"/>
      <c r="AA63" s="70" t="s">
        <v>119</v>
      </c>
      <c r="AB63" s="70"/>
      <c r="AC63" s="446"/>
      <c r="AE63" s="1" t="str">
        <f>+I63</f>
        <v>□</v>
      </c>
      <c r="AF63" s="1">
        <f>+Z63</f>
        <v>0</v>
      </c>
      <c r="AJ63" s="43" t="str">
        <f>IF(AF61=1,IF(AF63=0,"◎無段",IF(AF63&gt;5,"◆未達","●範囲内")),"■未答")</f>
        <v>■未答</v>
      </c>
    </row>
    <row r="64" spans="2:57" ht="20.100000000000001" customHeight="1" x14ac:dyDescent="0.15">
      <c r="B64" s="503"/>
      <c r="C64" s="504"/>
      <c r="D64" s="71"/>
      <c r="E64" s="492" t="s">
        <v>18</v>
      </c>
      <c r="F64" s="493"/>
      <c r="G64" s="493"/>
      <c r="H64" s="494"/>
      <c r="I64" s="72" t="s">
        <v>122</v>
      </c>
      <c r="J64" s="73" t="s">
        <v>109</v>
      </c>
      <c r="K64" s="73"/>
      <c r="L64" s="73"/>
      <c r="M64" s="72" t="s">
        <v>123</v>
      </c>
      <c r="N64" s="73" t="s">
        <v>124</v>
      </c>
      <c r="O64" s="73"/>
      <c r="P64" s="73"/>
      <c r="Q64" s="74"/>
      <c r="R64" s="75"/>
      <c r="S64" s="76"/>
      <c r="T64" s="76"/>
      <c r="U64" s="76"/>
      <c r="V64" s="76"/>
      <c r="W64" s="76"/>
      <c r="X64" s="76"/>
      <c r="Y64" s="76"/>
      <c r="Z64" s="76"/>
      <c r="AA64" s="76"/>
      <c r="AB64" s="76"/>
      <c r="AC64" s="77"/>
      <c r="AE64" s="42" t="str">
        <f>+I64</f>
        <v>□</v>
      </c>
      <c r="AF64" s="1" t="str">
        <f>+M64</f>
        <v>□</v>
      </c>
      <c r="AH64" s="43" t="str">
        <f>IF(AE64&amp;AF64="■□","◎無し",IF(AE64&amp;AF64="□■","●適合",IF(AE64&amp;AF64="□□","■未答","▼矛盾")))</f>
        <v>■未答</v>
      </c>
      <c r="AI64" s="44"/>
    </row>
    <row r="65" spans="2:57" ht="37.5" customHeight="1" x14ac:dyDescent="0.15">
      <c r="B65" s="503"/>
      <c r="C65" s="504"/>
      <c r="D65" s="71"/>
      <c r="E65" s="492" t="s">
        <v>19</v>
      </c>
      <c r="F65" s="493"/>
      <c r="G65" s="493"/>
      <c r="H65" s="494"/>
      <c r="I65" s="72" t="s">
        <v>125</v>
      </c>
      <c r="J65" s="73" t="s">
        <v>109</v>
      </c>
      <c r="K65" s="73"/>
      <c r="L65" s="73"/>
      <c r="M65" s="72" t="s">
        <v>123</v>
      </c>
      <c r="N65" s="73" t="s">
        <v>124</v>
      </c>
      <c r="O65" s="73"/>
      <c r="P65" s="73"/>
      <c r="Q65" s="74"/>
      <c r="R65" s="75"/>
      <c r="S65" s="76"/>
      <c r="T65" s="76"/>
      <c r="U65" s="76"/>
      <c r="V65" s="76"/>
      <c r="W65" s="76"/>
      <c r="X65" s="76"/>
      <c r="Y65" s="76"/>
      <c r="Z65" s="76"/>
      <c r="AA65" s="76"/>
      <c r="AB65" s="76"/>
      <c r="AC65" s="77"/>
      <c r="AE65" s="42" t="str">
        <f>+I65</f>
        <v>□</v>
      </c>
      <c r="AF65" s="1" t="str">
        <f>+M65</f>
        <v>□</v>
      </c>
      <c r="AH65" s="43" t="str">
        <f>IF(AE65&amp;AF65="■□","◎無し",IF(AE65&amp;AF65="□■","●適合",IF(AE65&amp;AF65="□□","■未答","▼矛盾")))</f>
        <v>■未答</v>
      </c>
      <c r="AI65" s="44"/>
    </row>
    <row r="66" spans="2:57" ht="37.5" customHeight="1" x14ac:dyDescent="0.15">
      <c r="B66" s="503"/>
      <c r="C66" s="504"/>
      <c r="D66" s="71"/>
      <c r="E66" s="495" t="s">
        <v>20</v>
      </c>
      <c r="F66" s="496"/>
      <c r="G66" s="496"/>
      <c r="H66" s="497"/>
      <c r="I66" s="58"/>
      <c r="J66" s="58"/>
      <c r="K66" s="58"/>
      <c r="L66" s="58"/>
      <c r="M66" s="58"/>
      <c r="N66" s="58"/>
      <c r="O66" s="58"/>
      <c r="P66" s="58"/>
      <c r="Q66" s="59"/>
      <c r="R66" s="78"/>
      <c r="S66" s="79"/>
      <c r="T66" s="79"/>
      <c r="U66" s="79"/>
      <c r="V66" s="79"/>
      <c r="W66" s="79"/>
      <c r="X66" s="79"/>
      <c r="Y66" s="79"/>
      <c r="Z66" s="79"/>
      <c r="AA66" s="79"/>
      <c r="AB66" s="80" t="s">
        <v>110</v>
      </c>
      <c r="AC66" s="483"/>
      <c r="AE66" s="42" t="str">
        <f>+I67</f>
        <v>□</v>
      </c>
      <c r="AH66" s="45" t="str">
        <f>IF(AE66&amp;AE67&amp;AE68="■□□","◎無し",IF(AE66&amp;AE67&amp;AE68="□■□","●適合",IF(AE66&amp;AE67&amp;AE68="□□■","◆未達",IF(AE66&amp;AE67&amp;AE68="□□□","■未答","▼矛盾"))))</f>
        <v>■未答</v>
      </c>
      <c r="AI66" s="61"/>
      <c r="AL66" s="37" t="s">
        <v>111</v>
      </c>
      <c r="AM66" s="46" t="s">
        <v>112</v>
      </c>
      <c r="AN66" s="46" t="s">
        <v>113</v>
      </c>
      <c r="AO66" s="46" t="s">
        <v>114</v>
      </c>
      <c r="AP66" s="46" t="s">
        <v>115</v>
      </c>
      <c r="AQ66" s="46" t="s">
        <v>91</v>
      </c>
    </row>
    <row r="67" spans="2:57" ht="36" customHeight="1" x14ac:dyDescent="0.15">
      <c r="B67" s="503"/>
      <c r="C67" s="504"/>
      <c r="D67" s="71"/>
      <c r="E67" s="71"/>
      <c r="F67" s="493" t="s">
        <v>126</v>
      </c>
      <c r="G67" s="499"/>
      <c r="H67" s="500"/>
      <c r="I67" s="63" t="s">
        <v>102</v>
      </c>
      <c r="J67" s="37" t="s">
        <v>109</v>
      </c>
      <c r="K67" s="37"/>
      <c r="L67" s="37"/>
      <c r="M67" s="37"/>
      <c r="N67" s="37"/>
      <c r="O67" s="37"/>
      <c r="P67" s="37"/>
      <c r="Q67" s="39"/>
      <c r="R67" s="469" t="s">
        <v>127</v>
      </c>
      <c r="S67" s="470"/>
      <c r="T67" s="470"/>
      <c r="U67" s="470"/>
      <c r="V67" s="470"/>
      <c r="W67" s="470"/>
      <c r="X67" s="464"/>
      <c r="Y67" s="464"/>
      <c r="Z67" s="464"/>
      <c r="AA67" s="49" t="s">
        <v>128</v>
      </c>
      <c r="AB67" s="81"/>
      <c r="AC67" s="483"/>
      <c r="AE67" s="1" t="str">
        <f>+I68</f>
        <v>□</v>
      </c>
      <c r="AF67" s="1">
        <f>+X67</f>
        <v>0</v>
      </c>
      <c r="AJ67" s="43" t="str">
        <f>IF(AF67=0,"■未答",IF(AF67&lt;=9,IF(AF67&gt;=3,"●適合","◆過小"),"◆過大"))</f>
        <v>■未答</v>
      </c>
      <c r="AL67" s="37"/>
      <c r="AM67" s="43" t="s">
        <v>65</v>
      </c>
      <c r="AN67" s="43" t="s">
        <v>66</v>
      </c>
      <c r="AO67" s="43" t="s">
        <v>67</v>
      </c>
      <c r="AP67" s="45" t="s">
        <v>92</v>
      </c>
      <c r="AQ67" s="45" t="s">
        <v>68</v>
      </c>
    </row>
    <row r="68" spans="2:57" ht="42" customHeight="1" x14ac:dyDescent="0.15">
      <c r="B68" s="503"/>
      <c r="C68" s="504"/>
      <c r="D68" s="71"/>
      <c r="E68" s="71"/>
      <c r="F68" s="493" t="s">
        <v>129</v>
      </c>
      <c r="G68" s="499"/>
      <c r="H68" s="500"/>
      <c r="I68" s="63" t="s">
        <v>106</v>
      </c>
      <c r="J68" s="37" t="s">
        <v>130</v>
      </c>
      <c r="K68" s="38"/>
      <c r="L68" s="38"/>
      <c r="M68" s="38"/>
      <c r="N68" s="38"/>
      <c r="O68" s="37"/>
      <c r="P68" s="37"/>
      <c r="Q68" s="39"/>
      <c r="R68" s="469" t="s">
        <v>131</v>
      </c>
      <c r="S68" s="470"/>
      <c r="T68" s="470"/>
      <c r="U68" s="470"/>
      <c r="V68" s="470"/>
      <c r="W68" s="470"/>
      <c r="X68" s="464"/>
      <c r="Y68" s="464"/>
      <c r="Z68" s="464"/>
      <c r="AA68" s="49" t="s">
        <v>132</v>
      </c>
      <c r="AB68" s="81"/>
      <c r="AC68" s="483"/>
      <c r="AE68" s="1" t="str">
        <f>+I69</f>
        <v>□</v>
      </c>
      <c r="AF68" s="1">
        <f>+X68</f>
        <v>0</v>
      </c>
      <c r="AJ68" s="43" t="str">
        <f>IF(AF68=0,"◆母数なし",IF(AF67=0,"■未答",IF((AF67/AF68)&lt;0.5,"●1/2以下","◆1/2超過")))</f>
        <v>◆母数なし</v>
      </c>
    </row>
    <row r="69" spans="2:57" ht="36" customHeight="1" x14ac:dyDescent="0.15">
      <c r="B69" s="503"/>
      <c r="C69" s="504"/>
      <c r="D69" s="71"/>
      <c r="E69" s="71"/>
      <c r="F69" s="493" t="s">
        <v>133</v>
      </c>
      <c r="G69" s="499"/>
      <c r="H69" s="500"/>
      <c r="I69" s="63" t="s">
        <v>134</v>
      </c>
      <c r="J69" s="37" t="s">
        <v>135</v>
      </c>
      <c r="K69" s="38"/>
      <c r="L69" s="38"/>
      <c r="M69" s="38"/>
      <c r="N69" s="38"/>
      <c r="O69" s="37"/>
      <c r="P69" s="37"/>
      <c r="Q69" s="39"/>
      <c r="R69" s="469" t="s">
        <v>136</v>
      </c>
      <c r="S69" s="470"/>
      <c r="T69" s="470"/>
      <c r="U69" s="470"/>
      <c r="V69" s="470"/>
      <c r="W69" s="470"/>
      <c r="X69" s="464"/>
      <c r="Y69" s="464"/>
      <c r="Z69" s="464"/>
      <c r="AA69" s="49" t="s">
        <v>137</v>
      </c>
      <c r="AB69" s="81"/>
      <c r="AC69" s="483"/>
      <c r="AF69" s="1">
        <f>+X69</f>
        <v>0</v>
      </c>
      <c r="AJ69" s="43" t="str">
        <f>IF(AF69=0,"■未答",IF(AF69&lt;1500,"◆1500未満","●1500以上"))</f>
        <v>■未答</v>
      </c>
    </row>
    <row r="70" spans="2:57" ht="42" customHeight="1" x14ac:dyDescent="0.15">
      <c r="B70" s="503"/>
      <c r="C70" s="504"/>
      <c r="D70" s="71"/>
      <c r="E70" s="71"/>
      <c r="F70" s="493" t="s">
        <v>138</v>
      </c>
      <c r="G70" s="499"/>
      <c r="H70" s="500"/>
      <c r="I70" s="37"/>
      <c r="J70" s="37"/>
      <c r="K70" s="37"/>
      <c r="L70" s="37"/>
      <c r="M70" s="37"/>
      <c r="N70" s="37"/>
      <c r="O70" s="37"/>
      <c r="P70" s="37"/>
      <c r="Q70" s="39"/>
      <c r="R70" s="469" t="s">
        <v>139</v>
      </c>
      <c r="S70" s="470"/>
      <c r="T70" s="470"/>
      <c r="U70" s="470"/>
      <c r="V70" s="470"/>
      <c r="W70" s="470"/>
      <c r="X70" s="82" t="s">
        <v>123</v>
      </c>
      <c r="Y70" s="64" t="s">
        <v>140</v>
      </c>
      <c r="Z70" s="82" t="s">
        <v>141</v>
      </c>
      <c r="AA70" s="49" t="s">
        <v>142</v>
      </c>
      <c r="AB70" s="81"/>
      <c r="AC70" s="483"/>
      <c r="AF70" s="1" t="str">
        <f>+X70</f>
        <v>□</v>
      </c>
      <c r="AH70" s="44"/>
      <c r="AI70" s="83"/>
      <c r="AJ70" s="43" t="str">
        <f>IF(AF70&amp;AF71="■□","●適合",IF(AF70&amp;AF71="□■","◆未達",IF(AF70&amp;AF71="□□","■未答","▼矛盾")))</f>
        <v>■未答</v>
      </c>
      <c r="AL70" s="37" t="s">
        <v>87</v>
      </c>
      <c r="AM70" s="46" t="s">
        <v>88</v>
      </c>
      <c r="AN70" s="46" t="s">
        <v>89</v>
      </c>
      <c r="AO70" s="46" t="s">
        <v>90</v>
      </c>
      <c r="AP70" s="46" t="s">
        <v>91</v>
      </c>
    </row>
    <row r="71" spans="2:57" ht="27.95" customHeight="1" x14ac:dyDescent="0.15">
      <c r="B71" s="503"/>
      <c r="C71" s="504"/>
      <c r="D71" s="71"/>
      <c r="E71" s="84"/>
      <c r="F71" s="493" t="s">
        <v>143</v>
      </c>
      <c r="G71" s="499"/>
      <c r="H71" s="500"/>
      <c r="I71" s="85"/>
      <c r="J71" s="85"/>
      <c r="K71" s="85"/>
      <c r="L71" s="85"/>
      <c r="M71" s="85"/>
      <c r="N71" s="85"/>
      <c r="O71" s="85"/>
      <c r="P71" s="85"/>
      <c r="Q71" s="86"/>
      <c r="R71" s="484"/>
      <c r="S71" s="485"/>
      <c r="T71" s="485"/>
      <c r="U71" s="485"/>
      <c r="V71" s="485"/>
      <c r="W71" s="485"/>
      <c r="X71" s="89"/>
      <c r="Y71" s="88"/>
      <c r="Z71" s="89"/>
      <c r="AA71" s="88"/>
      <c r="AB71" s="90"/>
      <c r="AC71" s="483"/>
      <c r="AF71" s="1" t="str">
        <f>+Z70</f>
        <v>□</v>
      </c>
      <c r="AM71" s="43" t="s">
        <v>66</v>
      </c>
      <c r="AN71" s="43" t="s">
        <v>67</v>
      </c>
      <c r="AO71" s="45" t="s">
        <v>92</v>
      </c>
      <c r="AP71" s="45" t="s">
        <v>68</v>
      </c>
    </row>
    <row r="72" spans="2:57" ht="12" customHeight="1" x14ac:dyDescent="0.15">
      <c r="B72" s="503"/>
      <c r="C72" s="504"/>
      <c r="D72" s="35"/>
      <c r="E72" s="496" t="s">
        <v>21</v>
      </c>
      <c r="F72" s="516"/>
      <c r="G72" s="516"/>
      <c r="H72" s="517"/>
      <c r="I72" s="58"/>
      <c r="J72" s="58"/>
      <c r="K72" s="58"/>
      <c r="L72" s="58"/>
      <c r="M72" s="58"/>
      <c r="N72" s="58"/>
      <c r="O72" s="58"/>
      <c r="P72" s="58"/>
      <c r="Q72" s="59"/>
      <c r="R72" s="91"/>
      <c r="S72" s="92"/>
      <c r="T72" s="92"/>
      <c r="U72" s="92"/>
      <c r="V72" s="92"/>
      <c r="W72" s="92"/>
      <c r="X72" s="93"/>
      <c r="Y72" s="92"/>
      <c r="Z72" s="93"/>
      <c r="AA72" s="92"/>
      <c r="AB72" s="80" t="s">
        <v>110</v>
      </c>
      <c r="AC72" s="444"/>
    </row>
    <row r="73" spans="2:57" ht="15.95" customHeight="1" x14ac:dyDescent="0.15">
      <c r="B73" s="503"/>
      <c r="C73" s="504"/>
      <c r="D73" s="35"/>
      <c r="E73" s="518"/>
      <c r="F73" s="519"/>
      <c r="G73" s="519"/>
      <c r="H73" s="520"/>
      <c r="I73" s="63" t="s">
        <v>144</v>
      </c>
      <c r="J73" s="37" t="s">
        <v>109</v>
      </c>
      <c r="K73" s="37"/>
      <c r="L73" s="37"/>
      <c r="M73" s="37"/>
      <c r="N73" s="37"/>
      <c r="O73" s="37"/>
      <c r="P73" s="37"/>
      <c r="Q73" s="39"/>
      <c r="R73" s="40" t="s">
        <v>123</v>
      </c>
      <c r="S73" s="488" t="s">
        <v>145</v>
      </c>
      <c r="T73" s="488"/>
      <c r="U73" s="488"/>
      <c r="V73" s="470" t="s">
        <v>146</v>
      </c>
      <c r="W73" s="470"/>
      <c r="X73" s="470"/>
      <c r="Y73" s="470"/>
      <c r="Z73" s="487"/>
      <c r="AA73" s="487"/>
      <c r="AB73" s="81" t="s">
        <v>147</v>
      </c>
      <c r="AC73" s="445"/>
      <c r="AE73" s="42" t="str">
        <f>+I73</f>
        <v>□</v>
      </c>
      <c r="AF73" s="1">
        <f>+Z73</f>
        <v>0</v>
      </c>
      <c r="AH73" s="45" t="str">
        <f>IF(AE73&amp;AE74&amp;AE75="■□□","◎無し",IF(AE73&amp;AE74&amp;AE75="□■□","●適合",IF(AE73&amp;AE74&amp;AE75="□□■","◆未達",IF(AE73&amp;AE74&amp;AE75="□□□","■未答","▼矛盾"))))</f>
        <v>■未答</v>
      </c>
      <c r="AI73" s="61"/>
      <c r="AJ73" s="43" t="str">
        <f>IF(R73="■",IF(AF73=0,"◎無段",IF(AF73&gt;20,"◆未達","●範囲内")),"■未答")</f>
        <v>■未答</v>
      </c>
      <c r="AL73" s="37" t="s">
        <v>111</v>
      </c>
      <c r="AM73" s="46" t="s">
        <v>112</v>
      </c>
      <c r="AN73" s="46" t="s">
        <v>113</v>
      </c>
      <c r="AO73" s="46" t="s">
        <v>114</v>
      </c>
      <c r="AP73" s="46" t="s">
        <v>115</v>
      </c>
      <c r="AQ73" s="46" t="s">
        <v>91</v>
      </c>
    </row>
    <row r="74" spans="2:57" ht="8.1" customHeight="1" x14ac:dyDescent="0.15">
      <c r="B74" s="503"/>
      <c r="C74" s="504"/>
      <c r="D74" s="35"/>
      <c r="E74" s="518"/>
      <c r="F74" s="519"/>
      <c r="G74" s="519"/>
      <c r="H74" s="520"/>
      <c r="I74" s="94"/>
      <c r="J74" s="95"/>
      <c r="K74" s="95"/>
      <c r="L74" s="95"/>
      <c r="M74" s="95"/>
      <c r="N74" s="95"/>
      <c r="O74" s="95"/>
      <c r="P74" s="95"/>
      <c r="Q74" s="96"/>
      <c r="R74" s="48"/>
      <c r="S74" s="97"/>
      <c r="T74" s="97"/>
      <c r="U74" s="97"/>
      <c r="V74" s="98"/>
      <c r="W74" s="98"/>
      <c r="X74" s="98"/>
      <c r="Y74" s="98"/>
      <c r="Z74" s="97"/>
      <c r="AA74" s="97"/>
      <c r="AB74" s="99"/>
      <c r="AC74" s="445"/>
      <c r="AE74" s="1" t="str">
        <f>+I75</f>
        <v>□</v>
      </c>
      <c r="AL74" s="37"/>
      <c r="AM74" s="43" t="s">
        <v>65</v>
      </c>
      <c r="AN74" s="43" t="s">
        <v>66</v>
      </c>
      <c r="AO74" s="43" t="s">
        <v>67</v>
      </c>
      <c r="AP74" s="45" t="s">
        <v>92</v>
      </c>
      <c r="AQ74" s="45" t="s">
        <v>68</v>
      </c>
    </row>
    <row r="75" spans="2:57" ht="15.95" customHeight="1" x14ac:dyDescent="0.15">
      <c r="B75" s="503"/>
      <c r="C75" s="504"/>
      <c r="D75" s="35"/>
      <c r="E75" s="518"/>
      <c r="F75" s="519"/>
      <c r="G75" s="519"/>
      <c r="H75" s="520"/>
      <c r="I75" s="63" t="s">
        <v>106</v>
      </c>
      <c r="J75" s="479" t="s">
        <v>117</v>
      </c>
      <c r="K75" s="479"/>
      <c r="L75" s="479"/>
      <c r="M75" s="479"/>
      <c r="N75" s="479"/>
      <c r="O75" s="479"/>
      <c r="P75" s="479"/>
      <c r="Q75" s="480"/>
      <c r="R75" s="486" t="s">
        <v>148</v>
      </c>
      <c r="S75" s="489" t="s">
        <v>149</v>
      </c>
      <c r="T75" s="489"/>
      <c r="U75" s="489"/>
      <c r="V75" s="470" t="s">
        <v>150</v>
      </c>
      <c r="W75" s="470"/>
      <c r="X75" s="470"/>
      <c r="Y75" s="470"/>
      <c r="Z75" s="487"/>
      <c r="AA75" s="487"/>
      <c r="AB75" s="81" t="s">
        <v>151</v>
      </c>
      <c r="AC75" s="445"/>
      <c r="AE75" s="1" t="str">
        <f>+I76</f>
        <v>□</v>
      </c>
      <c r="AF75" s="1">
        <f>+Z75</f>
        <v>0</v>
      </c>
      <c r="AJ75" s="43" t="str">
        <f>IF(R75="■",IF(AF75=0,"◎無段",IF(AF75&gt;120,"◆未達","●範囲内")),"■未答")</f>
        <v>■未答</v>
      </c>
      <c r="AL75" s="6"/>
      <c r="AM75" s="6"/>
      <c r="AN75" s="6"/>
      <c r="AO75" s="6"/>
      <c r="AP75" s="6"/>
      <c r="AQ75" s="9"/>
      <c r="AR75" s="9"/>
      <c r="AS75" s="9"/>
      <c r="AT75" s="9"/>
      <c r="AU75" s="9"/>
      <c r="AV75" s="9"/>
      <c r="AW75" s="9"/>
      <c r="AX75" s="9"/>
    </row>
    <row r="76" spans="2:57" ht="15.95" customHeight="1" x14ac:dyDescent="0.15">
      <c r="B76" s="503"/>
      <c r="C76" s="504"/>
      <c r="D76" s="71"/>
      <c r="E76" s="518"/>
      <c r="F76" s="519"/>
      <c r="G76" s="519"/>
      <c r="H76" s="520"/>
      <c r="I76" s="63" t="s">
        <v>152</v>
      </c>
      <c r="J76" s="479" t="s">
        <v>120</v>
      </c>
      <c r="K76" s="479"/>
      <c r="L76" s="479"/>
      <c r="M76" s="479"/>
      <c r="N76" s="479"/>
      <c r="O76" s="479"/>
      <c r="P76" s="479"/>
      <c r="Q76" s="480"/>
      <c r="R76" s="486"/>
      <c r="S76" s="489"/>
      <c r="T76" s="489"/>
      <c r="U76" s="489"/>
      <c r="V76" s="470" t="s">
        <v>153</v>
      </c>
      <c r="W76" s="470"/>
      <c r="X76" s="470"/>
      <c r="Y76" s="470"/>
      <c r="Z76" s="487"/>
      <c r="AA76" s="487"/>
      <c r="AB76" s="81" t="s">
        <v>154</v>
      </c>
      <c r="AC76" s="445"/>
      <c r="AF76" s="1">
        <f>+Z76</f>
        <v>0</v>
      </c>
      <c r="AJ76" s="43" t="str">
        <f>IF(R75="■",IF(AF76=0,"◎無段",IF(AF76&gt;180,"◆未達","●範囲内")),"■未答")</f>
        <v>■未答</v>
      </c>
      <c r="AL76" s="49"/>
      <c r="AM76" s="6"/>
      <c r="AN76" s="6"/>
      <c r="AO76" s="6"/>
      <c r="AP76" s="6"/>
      <c r="AQ76" s="9"/>
      <c r="AR76" s="9"/>
      <c r="AS76" s="9"/>
      <c r="AT76" s="9"/>
      <c r="AU76" s="9"/>
      <c r="AV76" s="9"/>
      <c r="AW76" s="9"/>
      <c r="AX76" s="9"/>
      <c r="BE76" s="75"/>
    </row>
    <row r="77" spans="2:57" ht="6" customHeight="1" x14ac:dyDescent="0.15">
      <c r="B77" s="503"/>
      <c r="C77" s="504"/>
      <c r="D77" s="71"/>
      <c r="E77" s="521"/>
      <c r="F77" s="522"/>
      <c r="G77" s="522"/>
      <c r="H77" s="523"/>
      <c r="I77" s="100"/>
      <c r="J77" s="101"/>
      <c r="K77" s="100"/>
      <c r="L77" s="100"/>
      <c r="M77" s="100"/>
      <c r="N77" s="100"/>
      <c r="O77" s="101"/>
      <c r="P77" s="101"/>
      <c r="Q77" s="102"/>
      <c r="R77" s="103"/>
      <c r="S77" s="104"/>
      <c r="T77" s="104"/>
      <c r="U77" s="104"/>
      <c r="V77" s="88"/>
      <c r="W77" s="88"/>
      <c r="X77" s="88"/>
      <c r="Y77" s="88"/>
      <c r="Z77" s="88"/>
      <c r="AA77" s="88"/>
      <c r="AB77" s="90"/>
      <c r="AC77" s="446"/>
      <c r="AL77" s="49"/>
      <c r="BE77" s="49"/>
    </row>
    <row r="78" spans="2:57" ht="16.5" customHeight="1" x14ac:dyDescent="0.15">
      <c r="B78" s="503"/>
      <c r="C78" s="504"/>
      <c r="D78" s="71"/>
      <c r="E78" s="496" t="s">
        <v>22</v>
      </c>
      <c r="F78" s="516"/>
      <c r="G78" s="516"/>
      <c r="H78" s="517"/>
      <c r="I78" s="105"/>
      <c r="J78" s="106"/>
      <c r="K78" s="105"/>
      <c r="L78" s="105"/>
      <c r="M78" s="105"/>
      <c r="N78" s="105"/>
      <c r="O78" s="106"/>
      <c r="P78" s="106"/>
      <c r="Q78" s="107"/>
      <c r="R78" s="108"/>
      <c r="S78" s="109"/>
      <c r="T78" s="109"/>
      <c r="U78" s="109"/>
      <c r="V78" s="92"/>
      <c r="W78" s="92"/>
      <c r="X78" s="92"/>
      <c r="Y78" s="92"/>
      <c r="Z78" s="92"/>
      <c r="AA78" s="92"/>
      <c r="AB78" s="80" t="s">
        <v>110</v>
      </c>
      <c r="AC78" s="60"/>
      <c r="AE78" s="42" t="str">
        <f>+I80</f>
        <v>□</v>
      </c>
      <c r="AH78" s="45" t="str">
        <f>IF(AE78&amp;AE79&amp;AE80&amp;AE81="■□□□","◎無し",IF(AE78&amp;AE79&amp;AE80&amp;AE81="□■□□","◎無段",IF(AE78&amp;AE79&amp;AE80&amp;AE81="□□■□","●適合",IF(AE78&amp;AE79&amp;AE80&amp;AE81="□□□■","◆未達",IF(AE78&amp;AE79&amp;AE80&amp;AE81="□□□□","■未答","▼矛盾")))))</f>
        <v>■未答</v>
      </c>
      <c r="AI78" s="61"/>
      <c r="AL78" s="37" t="s">
        <v>96</v>
      </c>
      <c r="AM78" s="53" t="s">
        <v>98</v>
      </c>
      <c r="AN78" s="53" t="s">
        <v>97</v>
      </c>
      <c r="AO78" s="53" t="s">
        <v>99</v>
      </c>
      <c r="AP78" s="53" t="s">
        <v>100</v>
      </c>
      <c r="AQ78" s="53" t="s">
        <v>101</v>
      </c>
      <c r="AR78" s="53" t="s">
        <v>91</v>
      </c>
      <c r="BE78" s="49"/>
    </row>
    <row r="79" spans="2:57" ht="26.1" customHeight="1" x14ac:dyDescent="0.15">
      <c r="B79" s="503"/>
      <c r="C79" s="504"/>
      <c r="D79" s="71"/>
      <c r="E79" s="518"/>
      <c r="F79" s="519"/>
      <c r="G79" s="519"/>
      <c r="H79" s="520"/>
      <c r="I79" s="94"/>
      <c r="J79" s="37"/>
      <c r="K79" s="38"/>
      <c r="L79" s="38"/>
      <c r="M79" s="38"/>
      <c r="N79" s="38"/>
      <c r="O79" s="37"/>
      <c r="P79" s="37"/>
      <c r="Q79" s="39"/>
      <c r="R79" s="718" t="s">
        <v>155</v>
      </c>
      <c r="S79" s="526"/>
      <c r="T79" s="526"/>
      <c r="U79" s="82" t="s">
        <v>94</v>
      </c>
      <c r="V79" s="526" t="s">
        <v>145</v>
      </c>
      <c r="W79" s="526"/>
      <c r="X79" s="82" t="s">
        <v>156</v>
      </c>
      <c r="Y79" s="111" t="s">
        <v>157</v>
      </c>
      <c r="Z79" s="111"/>
      <c r="AA79" s="111"/>
      <c r="AB79" s="112"/>
      <c r="AC79" s="445"/>
      <c r="AE79" s="1" t="str">
        <f>+I81</f>
        <v>□</v>
      </c>
      <c r="AH79" s="113" t="s">
        <v>158</v>
      </c>
      <c r="AJ79" s="45" t="str">
        <f>IF(U79&amp;X79="■□","●単純",IF(U79&amp;X79="□■","◆またぎ",IF(U79&amp;X79="□□","■未答","▼矛盾")))</f>
        <v>■未答</v>
      </c>
      <c r="AL79" s="37"/>
      <c r="AM79" s="43" t="s">
        <v>65</v>
      </c>
      <c r="AN79" s="43" t="s">
        <v>105</v>
      </c>
      <c r="AO79" s="43" t="s">
        <v>66</v>
      </c>
      <c r="AP79" s="43" t="s">
        <v>67</v>
      </c>
      <c r="AQ79" s="45" t="s">
        <v>92</v>
      </c>
      <c r="AR79" s="45" t="s">
        <v>68</v>
      </c>
      <c r="BE79" s="49"/>
    </row>
    <row r="80" spans="2:57" ht="26.1" customHeight="1" x14ac:dyDescent="0.15">
      <c r="B80" s="503"/>
      <c r="C80" s="504"/>
      <c r="D80" s="71"/>
      <c r="E80" s="518"/>
      <c r="F80" s="519"/>
      <c r="G80" s="519"/>
      <c r="H80" s="520"/>
      <c r="I80" s="63" t="s">
        <v>70</v>
      </c>
      <c r="J80" s="37" t="s">
        <v>109</v>
      </c>
      <c r="K80" s="37"/>
      <c r="L80" s="37"/>
      <c r="M80" s="38"/>
      <c r="N80" s="38"/>
      <c r="O80" s="37"/>
      <c r="P80" s="37"/>
      <c r="Q80" s="39"/>
      <c r="R80" s="719" t="s">
        <v>159</v>
      </c>
      <c r="S80" s="481"/>
      <c r="T80" s="481"/>
      <c r="U80" s="82" t="s">
        <v>160</v>
      </c>
      <c r="V80" s="481" t="s">
        <v>161</v>
      </c>
      <c r="W80" s="481"/>
      <c r="X80" s="82" t="s">
        <v>106</v>
      </c>
      <c r="Y80" s="481" t="s">
        <v>162</v>
      </c>
      <c r="Z80" s="481"/>
      <c r="AA80" s="82" t="s">
        <v>123</v>
      </c>
      <c r="AB80" s="114" t="s">
        <v>163</v>
      </c>
      <c r="AC80" s="445"/>
      <c r="AE80" s="1" t="str">
        <f>+I82</f>
        <v>□</v>
      </c>
      <c r="AH80" s="113" t="s">
        <v>164</v>
      </c>
      <c r="AJ80" s="45" t="str">
        <f>IF(U80&amp;X80&amp;AA80="■□□","手すり",IF(U80&amp;X80&amp;AA80="□■□","手すり",IF(U80&amp;X80&amp;AA80="□□■","無し",IF(U80&amp;X80&amp;AA80="□□□","■未答","▼矛盾"))))</f>
        <v>■未答</v>
      </c>
      <c r="AL80" s="49"/>
      <c r="BE80" s="49"/>
    </row>
    <row r="81" spans="2:61" ht="26.1" customHeight="1" x14ac:dyDescent="0.15">
      <c r="B81" s="503"/>
      <c r="C81" s="504"/>
      <c r="D81" s="71"/>
      <c r="E81" s="518"/>
      <c r="F81" s="519"/>
      <c r="G81" s="519"/>
      <c r="H81" s="520"/>
      <c r="I81" s="63" t="s">
        <v>72</v>
      </c>
      <c r="J81" s="37" t="s">
        <v>165</v>
      </c>
      <c r="K81" s="37"/>
      <c r="L81" s="37"/>
      <c r="M81" s="37"/>
      <c r="N81" s="37"/>
      <c r="O81" s="37"/>
      <c r="P81" s="37"/>
      <c r="Q81" s="39"/>
      <c r="R81" s="622" t="s">
        <v>166</v>
      </c>
      <c r="S81" s="623"/>
      <c r="T81" s="623"/>
      <c r="U81" s="115" t="s">
        <v>123</v>
      </c>
      <c r="V81" s="116" t="s">
        <v>163</v>
      </c>
      <c r="W81" s="115" t="s">
        <v>123</v>
      </c>
      <c r="X81" s="116" t="s">
        <v>167</v>
      </c>
      <c r="Y81" s="115" t="s">
        <v>141</v>
      </c>
      <c r="Z81" s="116" t="s">
        <v>168</v>
      </c>
      <c r="AA81" s="116"/>
      <c r="AB81" s="117"/>
      <c r="AC81" s="445"/>
      <c r="AE81" s="1" t="str">
        <f>+I83</f>
        <v>□</v>
      </c>
      <c r="AH81" s="113" t="s">
        <v>169</v>
      </c>
      <c r="AJ81" s="45" t="str">
        <f>IF(U81&amp;W81&amp;Y81="■□□",0,IF(U81&amp;W81&amp;Y81="□■□",1,IF(U81&amp;W81&amp;Y81="□□■",2,IF(U81&amp;W81&amp;Y81="□□□","■未答","▼矛盾"))))</f>
        <v>■未答</v>
      </c>
    </row>
    <row r="82" spans="2:61" ht="30" customHeight="1" x14ac:dyDescent="0.15">
      <c r="B82" s="503"/>
      <c r="C82" s="504"/>
      <c r="D82" s="71"/>
      <c r="E82" s="71"/>
      <c r="F82" s="493" t="s">
        <v>23</v>
      </c>
      <c r="G82" s="499"/>
      <c r="H82" s="500"/>
      <c r="I82" s="63" t="s">
        <v>160</v>
      </c>
      <c r="J82" s="479" t="s">
        <v>170</v>
      </c>
      <c r="K82" s="479"/>
      <c r="L82" s="479"/>
      <c r="M82" s="479"/>
      <c r="N82" s="479"/>
      <c r="O82" s="479"/>
      <c r="P82" s="479"/>
      <c r="Q82" s="480"/>
      <c r="R82" s="514" t="s">
        <v>171</v>
      </c>
      <c r="S82" s="515"/>
      <c r="T82" s="515"/>
      <c r="U82" s="525" t="s">
        <v>172</v>
      </c>
      <c r="V82" s="525"/>
      <c r="W82" s="119"/>
      <c r="X82" s="120" t="s">
        <v>173</v>
      </c>
      <c r="Y82" s="118" t="s">
        <v>174</v>
      </c>
      <c r="Z82" s="119"/>
      <c r="AA82" s="120" t="s">
        <v>175</v>
      </c>
      <c r="AB82" s="121"/>
      <c r="AC82" s="445"/>
      <c r="AE82" s="122"/>
      <c r="AF82" s="123"/>
      <c r="AG82" s="123"/>
      <c r="AH82" s="123"/>
      <c r="AI82" s="123"/>
      <c r="AJ82" s="124" t="str">
        <f>IF(U79="■",V79,"")</f>
        <v/>
      </c>
    </row>
    <row r="83" spans="2:61" ht="30" customHeight="1" x14ac:dyDescent="0.15">
      <c r="B83" s="503"/>
      <c r="C83" s="504"/>
      <c r="D83" s="71"/>
      <c r="E83" s="71"/>
      <c r="F83" s="493" t="s">
        <v>24</v>
      </c>
      <c r="G83" s="499"/>
      <c r="H83" s="500"/>
      <c r="I83" s="63" t="s">
        <v>106</v>
      </c>
      <c r="J83" s="479" t="s">
        <v>176</v>
      </c>
      <c r="K83" s="479"/>
      <c r="L83" s="479"/>
      <c r="M83" s="479"/>
      <c r="N83" s="479"/>
      <c r="O83" s="479"/>
      <c r="P83" s="479"/>
      <c r="Q83" s="480"/>
      <c r="R83" s="514" t="s">
        <v>177</v>
      </c>
      <c r="S83" s="515"/>
      <c r="T83" s="515"/>
      <c r="U83" s="515"/>
      <c r="V83" s="515"/>
      <c r="W83" s="515"/>
      <c r="X83" s="515"/>
      <c r="Y83" s="482"/>
      <c r="Z83" s="482"/>
      <c r="AA83" s="120" t="s">
        <v>178</v>
      </c>
      <c r="AB83" s="121"/>
      <c r="AC83" s="445"/>
      <c r="AD83" s="9"/>
      <c r="AE83" s="125"/>
      <c r="AF83" s="126"/>
      <c r="AG83" s="126">
        <f>+Y83</f>
        <v>0</v>
      </c>
      <c r="AH83" s="126"/>
      <c r="AI83" s="126">
        <f>+Y84</f>
        <v>0</v>
      </c>
      <c r="AJ83" s="127" t="str">
        <f>IF(X79="■",Y79,"")</f>
        <v/>
      </c>
    </row>
    <row r="84" spans="2:61" ht="26.1" customHeight="1" x14ac:dyDescent="0.15">
      <c r="B84" s="503"/>
      <c r="C84" s="504"/>
      <c r="D84" s="71"/>
      <c r="E84" s="71"/>
      <c r="F84" s="496" t="s">
        <v>25</v>
      </c>
      <c r="G84" s="516"/>
      <c r="H84" s="517"/>
      <c r="I84" s="94"/>
      <c r="J84" s="37"/>
      <c r="K84" s="38"/>
      <c r="L84" s="38"/>
      <c r="M84" s="38"/>
      <c r="N84" s="38"/>
      <c r="O84" s="37"/>
      <c r="P84" s="37"/>
      <c r="Q84" s="39"/>
      <c r="R84" s="514" t="s">
        <v>179</v>
      </c>
      <c r="S84" s="515"/>
      <c r="T84" s="515"/>
      <c r="U84" s="515"/>
      <c r="V84" s="515"/>
      <c r="W84" s="515"/>
      <c r="X84" s="515"/>
      <c r="Y84" s="482"/>
      <c r="Z84" s="482"/>
      <c r="AA84" s="120" t="s">
        <v>147</v>
      </c>
      <c r="AB84" s="121"/>
      <c r="AC84" s="445"/>
      <c r="AD84" s="9"/>
      <c r="AE84" s="128"/>
      <c r="AF84" s="129"/>
      <c r="AG84" s="130">
        <f>+Y85</f>
        <v>0</v>
      </c>
      <c r="AH84" s="131">
        <f>+W82</f>
        <v>0</v>
      </c>
      <c r="AI84" s="132"/>
      <c r="AJ84" s="133"/>
    </row>
    <row r="85" spans="2:61" ht="26.1" customHeight="1" x14ac:dyDescent="0.15">
      <c r="B85" s="503"/>
      <c r="C85" s="504"/>
      <c r="D85" s="71"/>
      <c r="E85" s="71"/>
      <c r="F85" s="518"/>
      <c r="G85" s="519"/>
      <c r="H85" s="520"/>
      <c r="I85" s="37"/>
      <c r="J85" s="37"/>
      <c r="K85" s="37"/>
      <c r="L85" s="37"/>
      <c r="M85" s="37"/>
      <c r="N85" s="37"/>
      <c r="O85" s="37"/>
      <c r="P85" s="37"/>
      <c r="Q85" s="39"/>
      <c r="R85" s="514" t="s">
        <v>180</v>
      </c>
      <c r="S85" s="515"/>
      <c r="T85" s="515"/>
      <c r="U85" s="515"/>
      <c r="V85" s="515"/>
      <c r="W85" s="515"/>
      <c r="X85" s="515"/>
      <c r="Y85" s="482"/>
      <c r="Z85" s="482"/>
      <c r="AA85" s="120" t="s">
        <v>147</v>
      </c>
      <c r="AB85" s="121"/>
      <c r="AC85" s="445"/>
      <c r="AD85" s="9"/>
      <c r="AE85" s="9"/>
      <c r="AF85" s="134"/>
      <c r="AG85" s="135">
        <f>+Y86</f>
        <v>0</v>
      </c>
      <c r="AH85" s="136"/>
      <c r="AI85" s="137"/>
      <c r="AJ85" s="138"/>
    </row>
    <row r="86" spans="2:61" s="142" customFormat="1" ht="18" customHeight="1" x14ac:dyDescent="0.15">
      <c r="B86" s="503"/>
      <c r="C86" s="504"/>
      <c r="D86" s="139"/>
      <c r="E86" s="139"/>
      <c r="F86" s="521"/>
      <c r="G86" s="522"/>
      <c r="H86" s="523"/>
      <c r="I86" s="101"/>
      <c r="J86" s="101"/>
      <c r="K86" s="101"/>
      <c r="L86" s="101"/>
      <c r="M86" s="101"/>
      <c r="N86" s="101"/>
      <c r="O86" s="101"/>
      <c r="P86" s="101"/>
      <c r="Q86" s="102"/>
      <c r="R86" s="710" t="s">
        <v>181</v>
      </c>
      <c r="S86" s="711"/>
      <c r="T86" s="711"/>
      <c r="U86" s="711"/>
      <c r="V86" s="711"/>
      <c r="W86" s="711"/>
      <c r="X86" s="711"/>
      <c r="Y86" s="712"/>
      <c r="Z86" s="712"/>
      <c r="AA86" s="120" t="s">
        <v>137</v>
      </c>
      <c r="AB86" s="140"/>
      <c r="AC86" s="141"/>
      <c r="AH86" s="143"/>
      <c r="AI86" s="143"/>
      <c r="AJ86" s="143"/>
      <c r="AK86" s="143"/>
      <c r="AL86" s="143"/>
      <c r="AM86" s="143"/>
      <c r="AN86" s="143"/>
      <c r="AO86" s="143"/>
      <c r="AP86" s="143"/>
      <c r="BB86" s="143"/>
      <c r="BC86" s="143"/>
      <c r="BD86" s="143"/>
      <c r="BE86" s="143"/>
      <c r="BF86" s="143"/>
      <c r="BG86" s="143"/>
      <c r="BH86" s="143"/>
      <c r="BI86" s="143"/>
    </row>
    <row r="87" spans="2:61" ht="39.950000000000003" customHeight="1" x14ac:dyDescent="0.15">
      <c r="B87" s="503"/>
      <c r="C87" s="504"/>
      <c r="D87" s="495" t="s">
        <v>26</v>
      </c>
      <c r="E87" s="492"/>
      <c r="F87" s="493"/>
      <c r="G87" s="493"/>
      <c r="H87" s="494"/>
      <c r="I87" s="58"/>
      <c r="J87" s="58"/>
      <c r="K87" s="58"/>
      <c r="L87" s="58"/>
      <c r="M87" s="58"/>
      <c r="N87" s="58"/>
      <c r="O87" s="58"/>
      <c r="P87" s="58"/>
      <c r="Q87" s="59"/>
      <c r="R87" s="144"/>
      <c r="S87" s="79"/>
      <c r="T87" s="79"/>
      <c r="U87" s="79"/>
      <c r="V87" s="79"/>
      <c r="W87" s="79"/>
      <c r="X87" s="79"/>
      <c r="Y87" s="79"/>
      <c r="Z87" s="79"/>
      <c r="AA87" s="79"/>
      <c r="AB87" s="79"/>
      <c r="AC87" s="444"/>
      <c r="AE87" s="42" t="str">
        <f>+I89</f>
        <v>□</v>
      </c>
      <c r="AH87" s="43" t="str">
        <f>IF(AE87&amp;AE88="■□","●適合",IF(AE87&amp;AE88="□■","◆未達",IF(AE87&amp;AE88="□□","■未答","▼矛盾")))</f>
        <v>■未答</v>
      </c>
      <c r="AI87" s="44"/>
      <c r="AL87" s="37" t="s">
        <v>87</v>
      </c>
      <c r="AM87" s="46" t="s">
        <v>88</v>
      </c>
      <c r="AN87" s="46" t="s">
        <v>89</v>
      </c>
      <c r="AO87" s="46" t="s">
        <v>90</v>
      </c>
      <c r="AP87" s="46" t="s">
        <v>91</v>
      </c>
    </row>
    <row r="88" spans="2:61" ht="20.100000000000001" customHeight="1" x14ac:dyDescent="0.15">
      <c r="B88" s="503"/>
      <c r="C88" s="504"/>
      <c r="D88" s="71"/>
      <c r="E88" s="492" t="s">
        <v>27</v>
      </c>
      <c r="F88" s="493"/>
      <c r="G88" s="493"/>
      <c r="H88" s="494"/>
      <c r="I88" s="38"/>
      <c r="J88" s="37"/>
      <c r="K88" s="38"/>
      <c r="L88" s="38"/>
      <c r="M88" s="38"/>
      <c r="N88" s="38"/>
      <c r="O88" s="37"/>
      <c r="P88" s="37"/>
      <c r="Q88" s="39"/>
      <c r="R88" s="40" t="s">
        <v>85</v>
      </c>
      <c r="S88" s="470" t="s">
        <v>182</v>
      </c>
      <c r="T88" s="470"/>
      <c r="U88" s="470"/>
      <c r="V88" s="470"/>
      <c r="W88" s="470"/>
      <c r="X88" s="470"/>
      <c r="Y88" s="470"/>
      <c r="Z88" s="470"/>
      <c r="AA88" s="470"/>
      <c r="AB88" s="621"/>
      <c r="AC88" s="445"/>
      <c r="AE88" s="1" t="str">
        <f>+I90</f>
        <v>□</v>
      </c>
      <c r="AF88" s="1" t="str">
        <f>R88</f>
        <v>□</v>
      </c>
      <c r="AG88" s="1">
        <f>IF(AF88&amp;AF89&amp;AF90&amp;AF91="□□□□",1,IF(AF88&amp;AF89&amp;AF90&amp;AF91="■□□□",1,IF(AF88&amp;AF89&amp;AF90&amp;AF91="□■□□",2,IF(AF88&amp;AF89&amp;AF90&amp;AF91="□□■□",2,IF(AF88&amp;AF89&amp;AF90&amp;AF91="□□□■",2,0)))))</f>
        <v>1</v>
      </c>
      <c r="AJ88" s="45" t="str">
        <f>IF(AG88=1,"■未答",IF(AG88=2,"◆未達",IF(AF88&amp;AF89&amp;AF90&amp;AF91="■■□□","◎無段",IF(AF88&amp;AF89&amp;AF90&amp;AF91="■□■□","●適合",IF(AF88&amp;AF89&amp;AF90&amp;AF91="■□□■","◆未達","▼矛盾")))))</f>
        <v>■未答</v>
      </c>
      <c r="AM88" s="43" t="s">
        <v>66</v>
      </c>
      <c r="AN88" s="43" t="s">
        <v>67</v>
      </c>
      <c r="AO88" s="45" t="s">
        <v>92</v>
      </c>
      <c r="AP88" s="45" t="s">
        <v>68</v>
      </c>
    </row>
    <row r="89" spans="2:61" ht="20.100000000000001" customHeight="1" x14ac:dyDescent="0.15">
      <c r="B89" s="503"/>
      <c r="C89" s="504"/>
      <c r="D89" s="71"/>
      <c r="E89" s="492" t="s">
        <v>18</v>
      </c>
      <c r="F89" s="493"/>
      <c r="G89" s="493"/>
      <c r="H89" s="494"/>
      <c r="I89" s="50" t="s">
        <v>594</v>
      </c>
      <c r="J89" s="479" t="s">
        <v>93</v>
      </c>
      <c r="K89" s="479"/>
      <c r="L89" s="479"/>
      <c r="M89" s="479"/>
      <c r="N89" s="479"/>
      <c r="O89" s="479"/>
      <c r="P89" s="479"/>
      <c r="Q89" s="480"/>
      <c r="R89" s="48"/>
      <c r="S89" s="49"/>
      <c r="T89" s="49"/>
      <c r="U89" s="49"/>
      <c r="V89" s="49"/>
      <c r="W89" s="49"/>
      <c r="X89" s="49"/>
      <c r="Y89" s="49"/>
      <c r="Z89" s="49"/>
      <c r="AA89" s="49"/>
      <c r="AB89" s="49"/>
      <c r="AC89" s="445"/>
      <c r="AF89" s="1" t="str">
        <f>R90</f>
        <v>□</v>
      </c>
      <c r="AL89" s="37" t="s">
        <v>96</v>
      </c>
      <c r="AM89" s="53" t="s">
        <v>540</v>
      </c>
      <c r="AN89" s="53" t="s">
        <v>541</v>
      </c>
      <c r="AO89" s="53" t="s">
        <v>542</v>
      </c>
      <c r="AP89" s="53" t="s">
        <v>543</v>
      </c>
      <c r="AQ89" s="53" t="s">
        <v>544</v>
      </c>
      <c r="AR89" s="53" t="s">
        <v>545</v>
      </c>
      <c r="AS89" s="53" t="s">
        <v>101</v>
      </c>
      <c r="AT89" s="46" t="s">
        <v>91</v>
      </c>
    </row>
    <row r="90" spans="2:61" ht="20.100000000000001" customHeight="1" x14ac:dyDescent="0.15">
      <c r="B90" s="503"/>
      <c r="C90" s="504"/>
      <c r="D90" s="71"/>
      <c r="E90" s="492" t="s">
        <v>28</v>
      </c>
      <c r="F90" s="493"/>
      <c r="G90" s="493"/>
      <c r="H90" s="494"/>
      <c r="I90" s="50" t="s">
        <v>594</v>
      </c>
      <c r="J90" s="479" t="s">
        <v>103</v>
      </c>
      <c r="K90" s="479"/>
      <c r="L90" s="479"/>
      <c r="M90" s="479"/>
      <c r="N90" s="479"/>
      <c r="O90" s="479"/>
      <c r="P90" s="479"/>
      <c r="Q90" s="480"/>
      <c r="R90" s="40" t="s">
        <v>85</v>
      </c>
      <c r="S90" s="49" t="s">
        <v>95</v>
      </c>
      <c r="T90" s="49"/>
      <c r="U90" s="49"/>
      <c r="V90" s="49"/>
      <c r="W90" s="49"/>
      <c r="X90" s="146"/>
      <c r="Y90" s="49"/>
      <c r="Z90" s="49"/>
      <c r="AA90" s="49"/>
      <c r="AB90" s="49"/>
      <c r="AC90" s="445"/>
      <c r="AF90" s="1" t="str">
        <f>+R91</f>
        <v>□</v>
      </c>
      <c r="AL90" s="37"/>
      <c r="AM90" s="43" t="s">
        <v>105</v>
      </c>
      <c r="AN90" s="43" t="s">
        <v>66</v>
      </c>
      <c r="AO90" s="43" t="s">
        <v>67</v>
      </c>
      <c r="AP90" s="43" t="s">
        <v>67</v>
      </c>
      <c r="AQ90" s="43" t="s">
        <v>67</v>
      </c>
      <c r="AR90" s="43" t="s">
        <v>67</v>
      </c>
      <c r="AS90" s="45" t="s">
        <v>92</v>
      </c>
      <c r="AT90" s="45" t="s">
        <v>68</v>
      </c>
    </row>
    <row r="91" spans="2:61" ht="20.100000000000001" customHeight="1" x14ac:dyDescent="0.15">
      <c r="B91" s="503"/>
      <c r="C91" s="504"/>
      <c r="D91" s="71"/>
      <c r="E91" s="492" t="s">
        <v>29</v>
      </c>
      <c r="F91" s="493"/>
      <c r="G91" s="493"/>
      <c r="H91" s="494"/>
      <c r="I91" s="55"/>
      <c r="J91" s="51"/>
      <c r="K91" s="55"/>
      <c r="L91" s="51"/>
      <c r="M91" s="51"/>
      <c r="N91" s="51"/>
      <c r="O91" s="51"/>
      <c r="P91" s="51"/>
      <c r="Q91" s="52"/>
      <c r="R91" s="40" t="s">
        <v>85</v>
      </c>
      <c r="S91" s="49" t="s">
        <v>183</v>
      </c>
      <c r="T91" s="49"/>
      <c r="U91" s="49"/>
      <c r="V91" s="49"/>
      <c r="W91" s="49"/>
      <c r="X91" s="49"/>
      <c r="Y91" s="49"/>
      <c r="Z91" s="49"/>
      <c r="AA91" s="49"/>
      <c r="AB91" s="49"/>
      <c r="AC91" s="445"/>
      <c r="AF91" s="1" t="str">
        <f>+R92</f>
        <v>□</v>
      </c>
    </row>
    <row r="92" spans="2:61" ht="20.100000000000001" customHeight="1" x14ac:dyDescent="0.15">
      <c r="B92" s="503"/>
      <c r="C92" s="504"/>
      <c r="D92" s="71"/>
      <c r="E92" s="492" t="s">
        <v>30</v>
      </c>
      <c r="F92" s="493"/>
      <c r="G92" s="493"/>
      <c r="H92" s="494"/>
      <c r="I92" s="55"/>
      <c r="J92" s="51"/>
      <c r="K92" s="55"/>
      <c r="L92" s="51"/>
      <c r="M92" s="51"/>
      <c r="N92" s="51"/>
      <c r="O92" s="51"/>
      <c r="P92" s="51"/>
      <c r="Q92" s="52"/>
      <c r="R92" s="40" t="s">
        <v>85</v>
      </c>
      <c r="S92" s="49" t="s">
        <v>184</v>
      </c>
      <c r="T92" s="49"/>
      <c r="U92" s="49"/>
      <c r="V92" s="49"/>
      <c r="W92" s="49"/>
      <c r="X92" s="49"/>
      <c r="Y92" s="49"/>
      <c r="Z92" s="49"/>
      <c r="AA92" s="49"/>
      <c r="AB92" s="49"/>
      <c r="AC92" s="445"/>
    </row>
    <row r="93" spans="2:61" ht="36" customHeight="1" thickBot="1" x14ac:dyDescent="0.2">
      <c r="B93" s="505"/>
      <c r="C93" s="506"/>
      <c r="D93" s="147"/>
      <c r="E93" s="578" t="s">
        <v>31</v>
      </c>
      <c r="F93" s="579"/>
      <c r="G93" s="579"/>
      <c r="H93" s="580"/>
      <c r="I93" s="148"/>
      <c r="J93" s="148"/>
      <c r="K93" s="148"/>
      <c r="L93" s="148"/>
      <c r="M93" s="148"/>
      <c r="N93" s="148"/>
      <c r="O93" s="148"/>
      <c r="P93" s="148"/>
      <c r="Q93" s="149"/>
      <c r="R93" s="150"/>
      <c r="S93" s="151"/>
      <c r="T93" s="151"/>
      <c r="U93" s="151"/>
      <c r="V93" s="151"/>
      <c r="W93" s="151"/>
      <c r="X93" s="151"/>
      <c r="Y93" s="151"/>
      <c r="Z93" s="151"/>
      <c r="AA93" s="151"/>
      <c r="AB93" s="151"/>
      <c r="AC93" s="475"/>
    </row>
    <row r="94" spans="2:61" ht="15.95" customHeight="1" x14ac:dyDescent="0.15">
      <c r="B94" s="501" t="s">
        <v>185</v>
      </c>
      <c r="C94" s="502"/>
      <c r="D94" s="555" t="s">
        <v>32</v>
      </c>
      <c r="E94" s="556"/>
      <c r="F94" s="556"/>
      <c r="G94" s="556"/>
      <c r="H94" s="557"/>
      <c r="I94" s="152" t="s">
        <v>186</v>
      </c>
      <c r="J94" s="30" t="s">
        <v>109</v>
      </c>
      <c r="K94" s="30"/>
      <c r="L94" s="30"/>
      <c r="M94" s="30"/>
      <c r="N94" s="30"/>
      <c r="O94" s="30"/>
      <c r="P94" s="30"/>
      <c r="Q94" s="31"/>
      <c r="R94" s="33"/>
      <c r="S94" s="33"/>
      <c r="T94" s="33"/>
      <c r="U94" s="33"/>
      <c r="V94" s="33"/>
      <c r="W94" s="33"/>
      <c r="X94" s="33"/>
      <c r="Y94" s="33"/>
      <c r="Z94" s="33"/>
      <c r="AA94" s="33"/>
      <c r="AB94" s="80" t="s">
        <v>110</v>
      </c>
      <c r="AC94" s="560"/>
      <c r="AE94" s="42" t="str">
        <f>+I94</f>
        <v>□</v>
      </c>
      <c r="AF94" s="1">
        <f>IF(AE95="■",1,IF(AE96="■",1,0))</f>
        <v>0</v>
      </c>
      <c r="AH94" s="45" t="str">
        <f>IF(AE94&amp;AE95&amp;AE96="■□□","◎無し",IF(AE94&amp;AE95&amp;AE96="□■□","●適合",IF(AE94&amp;AE95&amp;AE96="□□■","◆未達",IF(AE94&amp;AE95&amp;AE96="□□□","■未答","▼矛盾"))))</f>
        <v>■未答</v>
      </c>
      <c r="AI94" s="61"/>
      <c r="AL94" s="37" t="s">
        <v>111</v>
      </c>
      <c r="AM94" s="46" t="s">
        <v>112</v>
      </c>
      <c r="AN94" s="46" t="s">
        <v>113</v>
      </c>
      <c r="AO94" s="46" t="s">
        <v>114</v>
      </c>
      <c r="AP94" s="46" t="s">
        <v>115</v>
      </c>
      <c r="AQ94" s="46" t="s">
        <v>91</v>
      </c>
    </row>
    <row r="95" spans="2:61" ht="15.95" customHeight="1" x14ac:dyDescent="0.15">
      <c r="B95" s="503"/>
      <c r="C95" s="504"/>
      <c r="D95" s="518"/>
      <c r="E95" s="519"/>
      <c r="F95" s="519"/>
      <c r="G95" s="519"/>
      <c r="H95" s="520"/>
      <c r="I95" s="63" t="s">
        <v>116</v>
      </c>
      <c r="J95" s="37" t="s">
        <v>187</v>
      </c>
      <c r="K95" s="37"/>
      <c r="L95" s="37"/>
      <c r="M95" s="37"/>
      <c r="N95" s="37"/>
      <c r="O95" s="37"/>
      <c r="P95" s="37"/>
      <c r="Q95" s="39"/>
      <c r="R95" s="469" t="s">
        <v>188</v>
      </c>
      <c r="S95" s="470"/>
      <c r="T95" s="470"/>
      <c r="U95" s="470"/>
      <c r="V95" s="470"/>
      <c r="W95" s="470"/>
      <c r="X95" s="464"/>
      <c r="Y95" s="464"/>
      <c r="Z95" s="464"/>
      <c r="AA95" s="49" t="s">
        <v>173</v>
      </c>
      <c r="AB95" s="49"/>
      <c r="AC95" s="445"/>
      <c r="AE95" s="1" t="str">
        <f>+I95</f>
        <v>□</v>
      </c>
      <c r="AF95" s="1">
        <f>+X95</f>
        <v>0</v>
      </c>
      <c r="AJ95" s="43" t="str">
        <f>IF(AF94=1,IF(AF95=0,"■未答",IF(AF95&lt;780,"◆未達","●範囲内")),"■未答")</f>
        <v>■未答</v>
      </c>
      <c r="AL95" s="37"/>
      <c r="AM95" s="43" t="s">
        <v>65</v>
      </c>
      <c r="AN95" s="43" t="s">
        <v>66</v>
      </c>
      <c r="AO95" s="43" t="s">
        <v>67</v>
      </c>
      <c r="AP95" s="45" t="s">
        <v>92</v>
      </c>
      <c r="AQ95" s="45" t="s">
        <v>68</v>
      </c>
    </row>
    <row r="96" spans="2:61" ht="15.95" customHeight="1" x14ac:dyDescent="0.15">
      <c r="B96" s="503"/>
      <c r="C96" s="504"/>
      <c r="D96" s="521"/>
      <c r="E96" s="522"/>
      <c r="F96" s="522"/>
      <c r="G96" s="522"/>
      <c r="H96" s="523"/>
      <c r="I96" s="66" t="s">
        <v>106</v>
      </c>
      <c r="J96" s="85" t="s">
        <v>189</v>
      </c>
      <c r="K96" s="85"/>
      <c r="L96" s="85"/>
      <c r="M96" s="85"/>
      <c r="N96" s="85"/>
      <c r="O96" s="85"/>
      <c r="P96" s="85"/>
      <c r="Q96" s="86"/>
      <c r="R96" s="510" t="s">
        <v>190</v>
      </c>
      <c r="S96" s="511"/>
      <c r="T96" s="511"/>
      <c r="U96" s="511"/>
      <c r="V96" s="511"/>
      <c r="W96" s="511"/>
      <c r="X96" s="628"/>
      <c r="Y96" s="628"/>
      <c r="Z96" s="628"/>
      <c r="AA96" s="70" t="s">
        <v>191</v>
      </c>
      <c r="AB96" s="70"/>
      <c r="AC96" s="446"/>
      <c r="AE96" s="1" t="str">
        <f>+I96</f>
        <v>□</v>
      </c>
      <c r="AF96" s="1">
        <f>+X96</f>
        <v>0</v>
      </c>
      <c r="AJ96" s="43" t="str">
        <f>IF(AF94=1,IF(AF96=0,"■未答◎無段",IF(AF96&lt;750,"◆未達","●範囲内")),"■未答")</f>
        <v>■未答</v>
      </c>
    </row>
    <row r="97" spans="2:45" ht="20.25" customHeight="1" x14ac:dyDescent="0.15">
      <c r="B97" s="503"/>
      <c r="C97" s="504"/>
      <c r="D97" s="496" t="s">
        <v>33</v>
      </c>
      <c r="E97" s="516"/>
      <c r="F97" s="516"/>
      <c r="G97" s="516"/>
      <c r="H97" s="517"/>
      <c r="I97" s="105"/>
      <c r="J97" s="58"/>
      <c r="K97" s="58"/>
      <c r="L97" s="58"/>
      <c r="M97" s="58"/>
      <c r="N97" s="58"/>
      <c r="O97" s="58"/>
      <c r="P97" s="58"/>
      <c r="Q97" s="59"/>
      <c r="R97" s="79"/>
      <c r="S97" s="79"/>
      <c r="T97" s="79"/>
      <c r="U97" s="79"/>
      <c r="V97" s="79"/>
      <c r="W97" s="79"/>
      <c r="X97" s="92"/>
      <c r="Y97" s="92"/>
      <c r="Z97" s="92"/>
      <c r="AA97" s="92"/>
      <c r="AB97" s="79"/>
      <c r="AC97" s="444"/>
      <c r="AE97" s="42" t="str">
        <f>+I98</f>
        <v>□</v>
      </c>
      <c r="AF97" s="1">
        <f>IF(AE98="■",1,IF(AE99="■",1,0))</f>
        <v>0</v>
      </c>
      <c r="AH97" s="43" t="str">
        <f>IF(AE97&amp;AE98="■□","●適合",IF(AE97&amp;AE98="□■","◆未達",IF(AE97&amp;AE98="□□","■未答","▼矛盾")))</f>
        <v>■未答</v>
      </c>
      <c r="AI97" s="44"/>
      <c r="AL97" s="37" t="s">
        <v>87</v>
      </c>
      <c r="AM97" s="46" t="s">
        <v>88</v>
      </c>
      <c r="AN97" s="46" t="s">
        <v>89</v>
      </c>
      <c r="AO97" s="46" t="s">
        <v>90</v>
      </c>
      <c r="AP97" s="46" t="s">
        <v>91</v>
      </c>
    </row>
    <row r="98" spans="2:45" ht="26.1" customHeight="1" x14ac:dyDescent="0.15">
      <c r="B98" s="503"/>
      <c r="C98" s="504"/>
      <c r="D98" s="518"/>
      <c r="E98" s="519"/>
      <c r="F98" s="519"/>
      <c r="G98" s="519"/>
      <c r="H98" s="520"/>
      <c r="I98" s="63" t="s">
        <v>116</v>
      </c>
      <c r="J98" s="37" t="s">
        <v>192</v>
      </c>
      <c r="K98" s="37"/>
      <c r="L98" s="37"/>
      <c r="M98" s="37"/>
      <c r="N98" s="37"/>
      <c r="O98" s="37"/>
      <c r="P98" s="37"/>
      <c r="Q98" s="39"/>
      <c r="R98" s="469" t="s">
        <v>193</v>
      </c>
      <c r="S98" s="470"/>
      <c r="T98" s="470"/>
      <c r="U98" s="470"/>
      <c r="V98" s="470"/>
      <c r="W98" s="470"/>
      <c r="X98" s="464"/>
      <c r="Y98" s="464"/>
      <c r="Z98" s="464"/>
      <c r="AA98" s="49" t="s">
        <v>194</v>
      </c>
      <c r="AB98" s="49"/>
      <c r="AC98" s="445"/>
      <c r="AE98" s="1" t="str">
        <f>+I99</f>
        <v>□</v>
      </c>
      <c r="AF98" s="1">
        <f>+X98</f>
        <v>0</v>
      </c>
      <c r="AJ98" s="43" t="str">
        <f>IF(AF97=1,IF(AF98=0,"■未答",IF(AF98&lt;750,"◆未達","●範囲内")),"■未答")</f>
        <v>■未答</v>
      </c>
      <c r="AM98" s="43" t="s">
        <v>66</v>
      </c>
      <c r="AN98" s="43" t="s">
        <v>67</v>
      </c>
      <c r="AO98" s="45" t="s">
        <v>92</v>
      </c>
      <c r="AP98" s="45" t="s">
        <v>68</v>
      </c>
    </row>
    <row r="99" spans="2:45" ht="26.1" customHeight="1" x14ac:dyDescent="0.15">
      <c r="B99" s="503"/>
      <c r="C99" s="504"/>
      <c r="D99" s="518"/>
      <c r="E99" s="519"/>
      <c r="F99" s="519"/>
      <c r="G99" s="519"/>
      <c r="H99" s="520"/>
      <c r="I99" s="63" t="s">
        <v>106</v>
      </c>
      <c r="J99" s="37" t="s">
        <v>195</v>
      </c>
      <c r="K99" s="37"/>
      <c r="L99" s="37"/>
      <c r="M99" s="37"/>
      <c r="N99" s="37"/>
      <c r="O99" s="37"/>
      <c r="P99" s="37"/>
      <c r="Q99" s="39"/>
      <c r="R99" s="469" t="s">
        <v>196</v>
      </c>
      <c r="S99" s="470"/>
      <c r="T99" s="470"/>
      <c r="U99" s="470"/>
      <c r="V99" s="470"/>
      <c r="W99" s="470"/>
      <c r="X99" s="464"/>
      <c r="Y99" s="464"/>
      <c r="Z99" s="464"/>
      <c r="AA99" s="49" t="s">
        <v>197</v>
      </c>
      <c r="AB99" s="49"/>
      <c r="AC99" s="445"/>
      <c r="AF99" s="1">
        <f>+X99</f>
        <v>0</v>
      </c>
      <c r="AJ99" s="43" t="str">
        <f>IF(AF97=1,IF(AF99=0,"■未答◎無段",IF(AF99&lt;600,"◆未達","●範囲内")),"■未答")</f>
        <v>■未答</v>
      </c>
    </row>
    <row r="100" spans="2:45" ht="21" customHeight="1" thickBot="1" x14ac:dyDescent="0.2">
      <c r="B100" s="503"/>
      <c r="C100" s="504"/>
      <c r="D100" s="518"/>
      <c r="E100" s="519"/>
      <c r="F100" s="519"/>
      <c r="G100" s="519"/>
      <c r="H100" s="520"/>
      <c r="I100" s="94"/>
      <c r="J100" s="37"/>
      <c r="K100" s="37"/>
      <c r="L100" s="37"/>
      <c r="M100" s="37"/>
      <c r="N100" s="37"/>
      <c r="O100" s="37"/>
      <c r="P100" s="37"/>
      <c r="Q100" s="39"/>
      <c r="R100" s="49"/>
      <c r="S100" s="49"/>
      <c r="T100" s="49"/>
      <c r="U100" s="49"/>
      <c r="V100" s="97"/>
      <c r="W100" s="97"/>
      <c r="X100" s="97"/>
      <c r="Y100" s="97"/>
      <c r="Z100" s="97"/>
      <c r="AA100" s="97"/>
      <c r="AB100" s="97"/>
      <c r="AC100" s="445"/>
    </row>
    <row r="101" spans="2:45" ht="21.95" customHeight="1" x14ac:dyDescent="0.15">
      <c r="B101" s="501" t="s">
        <v>198</v>
      </c>
      <c r="C101" s="567"/>
      <c r="D101" s="555" t="s">
        <v>199</v>
      </c>
      <c r="E101" s="556"/>
      <c r="F101" s="556"/>
      <c r="G101" s="556"/>
      <c r="H101" s="557"/>
      <c r="I101" s="152" t="s">
        <v>200</v>
      </c>
      <c r="J101" s="30" t="s">
        <v>201</v>
      </c>
      <c r="K101" s="30"/>
      <c r="L101" s="30"/>
      <c r="M101" s="29"/>
      <c r="N101" s="29"/>
      <c r="O101" s="30"/>
      <c r="P101" s="30"/>
      <c r="Q101" s="31"/>
      <c r="R101" s="32"/>
      <c r="S101" s="33"/>
      <c r="T101" s="33"/>
      <c r="U101" s="33"/>
      <c r="V101" s="33"/>
      <c r="W101" s="33"/>
      <c r="X101" s="33"/>
      <c r="Y101" s="33"/>
      <c r="Z101" s="33"/>
      <c r="AA101" s="33"/>
      <c r="AB101" s="255" t="s">
        <v>110</v>
      </c>
      <c r="AC101" s="560"/>
      <c r="AE101" s="42" t="str">
        <f>+I101</f>
        <v>□</v>
      </c>
      <c r="AH101" s="45" t="str">
        <f>IF(AE101&amp;AE102&amp;AE103&amp;AE104="■□□□","◎無し",IF(AE101&amp;AE102&amp;AE103&amp;AE104="□■□□","Ｅ適合",IF(AE101&amp;AE102&amp;AE103&amp;AE104="□□■□","●適合",IF(AE101&amp;AE102&amp;AE103&amp;AE104="□□□■","◆未達",IF(AE101&amp;AE102&amp;AE103&amp;AE104="□□□□","■未答","▼矛盾")))))</f>
        <v>■未答</v>
      </c>
      <c r="AI101" s="61"/>
      <c r="AL101" s="37" t="s">
        <v>96</v>
      </c>
      <c r="AM101" s="53" t="s">
        <v>98</v>
      </c>
      <c r="AN101" s="53" t="s">
        <v>97</v>
      </c>
      <c r="AO101" s="53" t="s">
        <v>99</v>
      </c>
      <c r="AP101" s="53" t="s">
        <v>100</v>
      </c>
      <c r="AQ101" s="53" t="s">
        <v>101</v>
      </c>
      <c r="AR101" s="53" t="s">
        <v>91</v>
      </c>
    </row>
    <row r="102" spans="2:45" ht="21.95" customHeight="1" x14ac:dyDescent="0.15">
      <c r="B102" s="503"/>
      <c r="C102" s="568"/>
      <c r="D102" s="518"/>
      <c r="E102" s="519"/>
      <c r="F102" s="519"/>
      <c r="G102" s="519"/>
      <c r="H102" s="520"/>
      <c r="I102" s="63" t="s">
        <v>102</v>
      </c>
      <c r="J102" s="37" t="s">
        <v>202</v>
      </c>
      <c r="K102" s="37"/>
      <c r="L102" s="37"/>
      <c r="M102" s="37"/>
      <c r="N102" s="37"/>
      <c r="O102" s="37"/>
      <c r="P102" s="37"/>
      <c r="Q102" s="39"/>
      <c r="R102" s="713" t="s">
        <v>203</v>
      </c>
      <c r="S102" s="488"/>
      <c r="T102" s="464"/>
      <c r="U102" s="464"/>
      <c r="V102" s="156" t="s">
        <v>204</v>
      </c>
      <c r="W102" s="464"/>
      <c r="X102" s="464"/>
      <c r="Y102" s="49"/>
      <c r="Z102" s="49"/>
      <c r="AA102" s="49"/>
      <c r="AB102" s="49"/>
      <c r="AC102" s="445"/>
      <c r="AE102" s="1" t="str">
        <f>+I102</f>
        <v>□</v>
      </c>
      <c r="AL102" s="37"/>
      <c r="AM102" s="43" t="s">
        <v>65</v>
      </c>
      <c r="AN102" s="43" t="s">
        <v>205</v>
      </c>
      <c r="AO102" s="43" t="s">
        <v>66</v>
      </c>
      <c r="AP102" s="43" t="s">
        <v>67</v>
      </c>
      <c r="AQ102" s="45" t="s">
        <v>92</v>
      </c>
      <c r="AR102" s="45" t="s">
        <v>68</v>
      </c>
    </row>
    <row r="103" spans="2:45" ht="26.25" customHeight="1" x14ac:dyDescent="0.15">
      <c r="B103" s="503"/>
      <c r="C103" s="568"/>
      <c r="D103" s="35"/>
      <c r="E103" s="496" t="s">
        <v>206</v>
      </c>
      <c r="F103" s="516"/>
      <c r="G103" s="516"/>
      <c r="H103" s="517"/>
      <c r="I103" s="94"/>
      <c r="J103" s="37"/>
      <c r="K103" s="37"/>
      <c r="L103" s="37"/>
      <c r="M103" s="37"/>
      <c r="N103" s="37"/>
      <c r="O103" s="37"/>
      <c r="P103" s="37"/>
      <c r="Q103" s="39"/>
      <c r="R103" s="157"/>
      <c r="S103" s="97"/>
      <c r="T103" s="97"/>
      <c r="U103" s="97"/>
      <c r="V103" s="97"/>
      <c r="W103" s="466"/>
      <c r="X103" s="466"/>
      <c r="Y103" s="97"/>
      <c r="Z103" s="97"/>
      <c r="AA103" s="49"/>
      <c r="AB103" s="81"/>
      <c r="AC103" s="445"/>
      <c r="AE103" s="1" t="str">
        <f>+I104</f>
        <v>□</v>
      </c>
      <c r="AH103" s="158">
        <f>IF(W102=0,0,T102/W102)</f>
        <v>0</v>
      </c>
      <c r="AJ103" s="43" t="str">
        <f>IF(AH103=0,"",IF(AH103&gt;(22/21),"◆過勾配","●適合"))</f>
        <v/>
      </c>
    </row>
    <row r="104" spans="2:45" ht="17.100000000000001" customHeight="1" x14ac:dyDescent="0.15">
      <c r="B104" s="503"/>
      <c r="C104" s="568"/>
      <c r="D104" s="35"/>
      <c r="E104" s="521"/>
      <c r="F104" s="522"/>
      <c r="G104" s="522"/>
      <c r="H104" s="523"/>
      <c r="I104" s="63" t="s">
        <v>207</v>
      </c>
      <c r="J104" s="479" t="s">
        <v>208</v>
      </c>
      <c r="K104" s="479"/>
      <c r="L104" s="479"/>
      <c r="M104" s="479"/>
      <c r="N104" s="479"/>
      <c r="O104" s="479"/>
      <c r="P104" s="479"/>
      <c r="Q104" s="480"/>
      <c r="R104" s="469" t="s">
        <v>209</v>
      </c>
      <c r="S104" s="470"/>
      <c r="T104" s="470"/>
      <c r="U104" s="470"/>
      <c r="V104" s="464"/>
      <c r="W104" s="464"/>
      <c r="X104" s="49" t="s">
        <v>175</v>
      </c>
      <c r="Y104" s="49"/>
      <c r="Z104" s="49"/>
      <c r="AA104" s="49"/>
      <c r="AB104" s="81"/>
      <c r="AC104" s="445"/>
      <c r="AE104" s="1" t="str">
        <f>+I105</f>
        <v>□</v>
      </c>
      <c r="AH104" s="159" t="s">
        <v>210</v>
      </c>
    </row>
    <row r="105" spans="2:45" ht="17.100000000000001" customHeight="1" x14ac:dyDescent="0.15">
      <c r="B105" s="503"/>
      <c r="C105" s="568"/>
      <c r="D105" s="35"/>
      <c r="E105" s="493" t="s">
        <v>211</v>
      </c>
      <c r="F105" s="624"/>
      <c r="G105" s="624"/>
      <c r="H105" s="500"/>
      <c r="I105" s="63" t="s">
        <v>106</v>
      </c>
      <c r="J105" s="479" t="s">
        <v>212</v>
      </c>
      <c r="K105" s="479"/>
      <c r="L105" s="479"/>
      <c r="M105" s="479"/>
      <c r="N105" s="479"/>
      <c r="O105" s="479"/>
      <c r="P105" s="479"/>
      <c r="Q105" s="480"/>
      <c r="R105" s="469" t="s">
        <v>213</v>
      </c>
      <c r="S105" s="470"/>
      <c r="T105" s="470"/>
      <c r="U105" s="470"/>
      <c r="V105" s="464"/>
      <c r="W105" s="464"/>
      <c r="X105" s="49" t="s">
        <v>173</v>
      </c>
      <c r="Y105" s="97"/>
      <c r="Z105" s="97"/>
      <c r="AA105" s="49"/>
      <c r="AB105" s="81"/>
      <c r="AC105" s="445"/>
      <c r="AH105" s="160" t="s">
        <v>214</v>
      </c>
      <c r="AJ105" s="45" t="str">
        <f>IF(V105&gt;0,IF(V105&lt;195,"◆195未満","●適合"),"■未答")</f>
        <v>■未答</v>
      </c>
    </row>
    <row r="106" spans="2:45" ht="17.100000000000001" customHeight="1" x14ac:dyDescent="0.15">
      <c r="B106" s="503"/>
      <c r="C106" s="568"/>
      <c r="D106" s="35"/>
      <c r="E106" s="496" t="s">
        <v>215</v>
      </c>
      <c r="F106" s="516"/>
      <c r="G106" s="516"/>
      <c r="H106" s="517"/>
      <c r="I106" s="37"/>
      <c r="J106" s="37"/>
      <c r="K106" s="37"/>
      <c r="L106" s="37"/>
      <c r="M106" s="37"/>
      <c r="N106" s="37"/>
      <c r="O106" s="37"/>
      <c r="P106" s="37"/>
      <c r="Q106" s="39"/>
      <c r="R106" s="56"/>
      <c r="S106" s="625" t="s">
        <v>216</v>
      </c>
      <c r="T106" s="625"/>
      <c r="U106" s="625"/>
      <c r="V106" s="625"/>
      <c r="W106" s="625"/>
      <c r="X106" s="625"/>
      <c r="Y106" s="471">
        <f>+V104*2+V105</f>
        <v>0</v>
      </c>
      <c r="Z106" s="471"/>
      <c r="AA106" s="49" t="s">
        <v>217</v>
      </c>
      <c r="AB106" s="49"/>
      <c r="AC106" s="445"/>
      <c r="AH106" s="160" t="s">
        <v>218</v>
      </c>
      <c r="AJ106" s="45" t="str">
        <f>IF(Y106&gt;0,IF(AND(Y106&gt;=550,Y106&lt;=650),"●適合","◆未達"),"■未答")</f>
        <v>■未答</v>
      </c>
    </row>
    <row r="107" spans="2:45" ht="17.100000000000001" customHeight="1" x14ac:dyDescent="0.15">
      <c r="B107" s="503"/>
      <c r="C107" s="568"/>
      <c r="D107" s="35"/>
      <c r="E107" s="518"/>
      <c r="F107" s="519"/>
      <c r="G107" s="519"/>
      <c r="H107" s="520"/>
      <c r="I107" s="37"/>
      <c r="J107" s="37"/>
      <c r="K107" s="37"/>
      <c r="L107" s="37"/>
      <c r="M107" s="37"/>
      <c r="N107" s="37"/>
      <c r="O107" s="37"/>
      <c r="P107" s="37"/>
      <c r="Q107" s="39"/>
      <c r="R107" s="469" t="s">
        <v>219</v>
      </c>
      <c r="S107" s="470"/>
      <c r="T107" s="470"/>
      <c r="U107" s="470"/>
      <c r="V107" s="464"/>
      <c r="W107" s="464"/>
      <c r="X107" s="49" t="s">
        <v>147</v>
      </c>
      <c r="Y107" s="97"/>
      <c r="Z107" s="97"/>
      <c r="AA107" s="49"/>
      <c r="AB107" s="49"/>
      <c r="AC107" s="445"/>
      <c r="AH107" s="113" t="s">
        <v>220</v>
      </c>
      <c r="AJ107" s="45" t="str">
        <f>IF(V107&gt;0,IF(V107&gt;30,"◆30超過","●適合"),"■未答")</f>
        <v>■未答</v>
      </c>
    </row>
    <row r="108" spans="2:45" ht="8.25" customHeight="1" x14ac:dyDescent="0.15">
      <c r="B108" s="503"/>
      <c r="C108" s="568"/>
      <c r="D108" s="35"/>
      <c r="E108" s="518"/>
      <c r="F108" s="519"/>
      <c r="G108" s="519"/>
      <c r="H108" s="520"/>
      <c r="I108" s="37"/>
      <c r="J108" s="37"/>
      <c r="K108" s="37"/>
      <c r="L108" s="37"/>
      <c r="M108" s="37"/>
      <c r="N108" s="37"/>
      <c r="O108" s="37"/>
      <c r="P108" s="37"/>
      <c r="Q108" s="39"/>
      <c r="R108" s="56"/>
      <c r="S108" s="49"/>
      <c r="T108" s="49"/>
      <c r="U108" s="97"/>
      <c r="V108" s="97"/>
      <c r="W108" s="97"/>
      <c r="X108" s="97"/>
      <c r="Y108" s="97"/>
      <c r="Z108" s="49"/>
      <c r="AA108" s="49"/>
      <c r="AB108" s="49"/>
      <c r="AC108" s="445"/>
      <c r="AH108" s="113"/>
      <c r="AN108" s="138"/>
    </row>
    <row r="109" spans="2:45" ht="20.100000000000001" customHeight="1" x14ac:dyDescent="0.15">
      <c r="B109" s="503"/>
      <c r="C109" s="568"/>
      <c r="D109" s="35"/>
      <c r="E109" s="518"/>
      <c r="F109" s="519"/>
      <c r="G109" s="519"/>
      <c r="H109" s="520"/>
      <c r="I109" s="37"/>
      <c r="J109" s="37"/>
      <c r="K109" s="37"/>
      <c r="L109" s="37"/>
      <c r="M109" s="37"/>
      <c r="N109" s="37"/>
      <c r="O109" s="37"/>
      <c r="P109" s="37"/>
      <c r="Q109" s="39"/>
      <c r="R109" s="48"/>
      <c r="S109" s="97"/>
      <c r="T109" s="97"/>
      <c r="U109" s="97"/>
      <c r="V109" s="97"/>
      <c r="W109" s="97"/>
      <c r="X109" s="97"/>
      <c r="Y109" s="97"/>
      <c r="Z109" s="49"/>
      <c r="AA109" s="49"/>
      <c r="AB109" s="49"/>
      <c r="AC109" s="445"/>
      <c r="AH109" s="113"/>
    </row>
    <row r="110" spans="2:45" ht="20.100000000000001" customHeight="1" x14ac:dyDescent="0.15">
      <c r="B110" s="503"/>
      <c r="C110" s="568"/>
      <c r="D110" s="35"/>
      <c r="E110" s="71"/>
      <c r="F110" s="561" t="s">
        <v>221</v>
      </c>
      <c r="G110" s="562"/>
      <c r="H110" s="563"/>
      <c r="I110" s="37"/>
      <c r="J110" s="37"/>
      <c r="K110" s="37"/>
      <c r="L110" s="37"/>
      <c r="M110" s="37"/>
      <c r="N110" s="37"/>
      <c r="O110" s="37"/>
      <c r="P110" s="37"/>
      <c r="Q110" s="39"/>
      <c r="R110" s="40" t="s">
        <v>123</v>
      </c>
      <c r="S110" s="49" t="s">
        <v>222</v>
      </c>
      <c r="T110" s="49"/>
      <c r="U110" s="49"/>
      <c r="V110" s="49"/>
      <c r="W110" s="97"/>
      <c r="X110" s="97"/>
      <c r="Y110" s="97"/>
      <c r="Z110" s="49"/>
      <c r="AA110" s="49"/>
      <c r="AB110" s="49"/>
      <c r="AC110" s="445"/>
      <c r="AF110" s="1" t="str">
        <f>+R110</f>
        <v>□</v>
      </c>
      <c r="AH110" s="113" t="s">
        <v>223</v>
      </c>
      <c r="AJ110" s="45"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7" t="s">
        <v>224</v>
      </c>
      <c r="AM110" s="53" t="s">
        <v>225</v>
      </c>
      <c r="AN110" s="53" t="s">
        <v>226</v>
      </c>
      <c r="AO110" s="53" t="s">
        <v>227</v>
      </c>
      <c r="AP110" s="53" t="s">
        <v>228</v>
      </c>
      <c r="AQ110" s="53" t="s">
        <v>229</v>
      </c>
      <c r="AR110" s="53" t="s">
        <v>229</v>
      </c>
      <c r="AS110" s="53" t="s">
        <v>91</v>
      </c>
    </row>
    <row r="111" spans="2:45" ht="20.100000000000001" customHeight="1" x14ac:dyDescent="0.15">
      <c r="B111" s="503"/>
      <c r="C111" s="568"/>
      <c r="D111" s="35"/>
      <c r="E111" s="71"/>
      <c r="F111" s="564"/>
      <c r="G111" s="565"/>
      <c r="H111" s="566"/>
      <c r="I111" s="37"/>
      <c r="J111" s="37"/>
      <c r="K111" s="37"/>
      <c r="L111" s="37"/>
      <c r="M111" s="37"/>
      <c r="N111" s="37"/>
      <c r="O111" s="37"/>
      <c r="P111" s="37"/>
      <c r="Q111" s="39"/>
      <c r="R111" s="40" t="s">
        <v>116</v>
      </c>
      <c r="S111" s="49" t="s">
        <v>230</v>
      </c>
      <c r="T111" s="49"/>
      <c r="U111" s="49"/>
      <c r="V111" s="49"/>
      <c r="W111" s="49"/>
      <c r="X111" s="49"/>
      <c r="Y111" s="49"/>
      <c r="Z111" s="49"/>
      <c r="AA111" s="49"/>
      <c r="AB111" s="49"/>
      <c r="AC111" s="445"/>
      <c r="AF111" s="1" t="str">
        <f>+R111</f>
        <v>□</v>
      </c>
      <c r="AL111" s="37"/>
      <c r="AM111" s="43" t="s">
        <v>65</v>
      </c>
      <c r="AN111" s="43" t="s">
        <v>231</v>
      </c>
      <c r="AO111" s="43" t="s">
        <v>232</v>
      </c>
      <c r="AP111" s="43" t="s">
        <v>233</v>
      </c>
      <c r="AQ111" s="45" t="s">
        <v>234</v>
      </c>
      <c r="AR111" s="45" t="s">
        <v>92</v>
      </c>
      <c r="AS111" s="161" t="s">
        <v>68</v>
      </c>
    </row>
    <row r="112" spans="2:45" ht="20.100000000000001" customHeight="1" x14ac:dyDescent="0.15">
      <c r="B112" s="503"/>
      <c r="C112" s="568"/>
      <c r="D112" s="35"/>
      <c r="E112" s="71"/>
      <c r="F112" s="561" t="s">
        <v>235</v>
      </c>
      <c r="G112" s="562"/>
      <c r="H112" s="563"/>
      <c r="I112" s="37"/>
      <c r="J112" s="37"/>
      <c r="K112" s="37"/>
      <c r="L112" s="37"/>
      <c r="M112" s="37"/>
      <c r="N112" s="37"/>
      <c r="O112" s="37"/>
      <c r="P112" s="37"/>
      <c r="Q112" s="39"/>
      <c r="R112" s="40" t="s">
        <v>106</v>
      </c>
      <c r="S112" s="49" t="s">
        <v>236</v>
      </c>
      <c r="T112" s="49"/>
      <c r="U112" s="49"/>
      <c r="V112" s="49"/>
      <c r="W112" s="49"/>
      <c r="X112" s="49"/>
      <c r="Y112" s="49"/>
      <c r="Z112" s="49"/>
      <c r="AA112" s="49"/>
      <c r="AB112" s="49"/>
      <c r="AC112" s="445"/>
      <c r="AF112" s="1" t="str">
        <f>+R112</f>
        <v>□</v>
      </c>
    </row>
    <row r="113" spans="2:44" ht="20.100000000000001" customHeight="1" x14ac:dyDescent="0.15">
      <c r="B113" s="503"/>
      <c r="C113" s="568"/>
      <c r="D113" s="35"/>
      <c r="E113" s="71"/>
      <c r="F113" s="564"/>
      <c r="G113" s="565"/>
      <c r="H113" s="566"/>
      <c r="I113" s="37"/>
      <c r="J113" s="37"/>
      <c r="K113" s="37"/>
      <c r="L113" s="37"/>
      <c r="M113" s="37"/>
      <c r="N113" s="37"/>
      <c r="O113" s="37"/>
      <c r="P113" s="37"/>
      <c r="Q113" s="39"/>
      <c r="R113" s="40" t="s">
        <v>237</v>
      </c>
      <c r="S113" s="49" t="s">
        <v>238</v>
      </c>
      <c r="T113" s="49"/>
      <c r="U113" s="49"/>
      <c r="V113" s="49"/>
      <c r="W113" s="49"/>
      <c r="X113" s="49"/>
      <c r="Y113" s="49"/>
      <c r="Z113" s="49"/>
      <c r="AA113" s="49"/>
      <c r="AB113" s="49"/>
      <c r="AC113" s="445"/>
      <c r="AF113" s="1" t="str">
        <f>+R113</f>
        <v>□</v>
      </c>
    </row>
    <row r="114" spans="2:44" ht="20.100000000000001" customHeight="1" x14ac:dyDescent="0.15">
      <c r="B114" s="503"/>
      <c r="C114" s="568"/>
      <c r="D114" s="35"/>
      <c r="E114" s="71"/>
      <c r="F114" s="561" t="s">
        <v>239</v>
      </c>
      <c r="G114" s="562"/>
      <c r="H114" s="563"/>
      <c r="I114" s="37"/>
      <c r="J114" s="37"/>
      <c r="K114" s="37"/>
      <c r="L114" s="37"/>
      <c r="M114" s="37"/>
      <c r="N114" s="37"/>
      <c r="O114" s="37"/>
      <c r="P114" s="37"/>
      <c r="Q114" s="39"/>
      <c r="R114" s="40" t="s">
        <v>237</v>
      </c>
      <c r="S114" s="49" t="s">
        <v>240</v>
      </c>
      <c r="T114" s="49"/>
      <c r="U114" s="49"/>
      <c r="V114" s="49"/>
      <c r="W114" s="49"/>
      <c r="X114" s="49"/>
      <c r="Y114" s="49"/>
      <c r="Z114" s="49"/>
      <c r="AA114" s="49"/>
      <c r="AB114" s="49"/>
      <c r="AC114" s="445"/>
      <c r="AF114" s="1" t="str">
        <f>+R114</f>
        <v>□</v>
      </c>
    </row>
    <row r="115" spans="2:44" ht="20.100000000000001" customHeight="1" thickBot="1" x14ac:dyDescent="0.2">
      <c r="B115" s="503"/>
      <c r="C115" s="568"/>
      <c r="D115" s="35"/>
      <c r="E115" s="71"/>
      <c r="F115" s="618"/>
      <c r="G115" s="619"/>
      <c r="H115" s="620"/>
      <c r="I115" s="37"/>
      <c r="J115" s="37"/>
      <c r="K115" s="37"/>
      <c r="L115" s="37"/>
      <c r="M115" s="37"/>
      <c r="N115" s="37"/>
      <c r="O115" s="37"/>
      <c r="P115" s="37"/>
      <c r="Q115" s="39"/>
      <c r="R115" s="56"/>
      <c r="S115" s="49"/>
      <c r="T115" s="49"/>
      <c r="U115" s="49"/>
      <c r="V115" s="49"/>
      <c r="W115" s="49"/>
      <c r="X115" s="49"/>
      <c r="Y115" s="49"/>
      <c r="Z115" s="49"/>
      <c r="AA115" s="49"/>
      <c r="AB115" s="49"/>
      <c r="AC115" s="445"/>
    </row>
    <row r="116" spans="2:44" ht="17.100000000000001" customHeight="1" x14ac:dyDescent="0.15">
      <c r="B116" s="590" t="s">
        <v>241</v>
      </c>
      <c r="C116" s="591"/>
      <c r="D116" s="555" t="s">
        <v>34</v>
      </c>
      <c r="E116" s="556"/>
      <c r="F116" s="556"/>
      <c r="G116" s="556"/>
      <c r="H116" s="557"/>
      <c r="I116" s="162" t="s">
        <v>237</v>
      </c>
      <c r="J116" s="163" t="s">
        <v>242</v>
      </c>
      <c r="K116" s="163"/>
      <c r="L116" s="163"/>
      <c r="M116" s="163"/>
      <c r="N116" s="163"/>
      <c r="O116" s="163"/>
      <c r="P116" s="163"/>
      <c r="Q116" s="164"/>
      <c r="R116" s="165"/>
      <c r="S116" s="166"/>
      <c r="T116" s="166"/>
      <c r="U116" s="166"/>
      <c r="V116" s="166"/>
      <c r="W116" s="166"/>
      <c r="X116" s="166"/>
      <c r="Y116" s="166"/>
      <c r="Z116" s="166"/>
      <c r="AA116" s="166"/>
      <c r="AB116" s="166"/>
      <c r="AC116" s="635"/>
      <c r="AE116" s="42" t="str">
        <f>+I116</f>
        <v>□</v>
      </c>
      <c r="AH116" s="45" t="str">
        <f>IF(AE116&amp;AE117&amp;AE118="■□□","●適合",IF(AE116&amp;AE117&amp;AE118="□■□","◆未達",IF(AE116&amp;AE117&amp;AE118="□□■","◆未達",IF(AE116&amp;AE117&amp;AE118="□□□","■未答","▼矛盾"))))</f>
        <v>■未答</v>
      </c>
      <c r="AI116" s="61"/>
      <c r="AL116" s="37" t="s">
        <v>111</v>
      </c>
      <c r="AM116" s="46" t="s">
        <v>112</v>
      </c>
      <c r="AN116" s="46" t="s">
        <v>113</v>
      </c>
      <c r="AO116" s="46" t="s">
        <v>114</v>
      </c>
      <c r="AP116" s="46" t="s">
        <v>115</v>
      </c>
      <c r="AQ116" s="46" t="s">
        <v>91</v>
      </c>
    </row>
    <row r="117" spans="2:44" ht="17.100000000000001" customHeight="1" x14ac:dyDescent="0.15">
      <c r="B117" s="592"/>
      <c r="C117" s="593"/>
      <c r="D117" s="518"/>
      <c r="E117" s="519"/>
      <c r="F117" s="519"/>
      <c r="G117" s="519"/>
      <c r="H117" s="520"/>
      <c r="I117" s="168" t="s">
        <v>116</v>
      </c>
      <c r="J117" s="95" t="s">
        <v>243</v>
      </c>
      <c r="K117" s="95"/>
      <c r="L117" s="95"/>
      <c r="M117" s="95"/>
      <c r="N117" s="95"/>
      <c r="O117" s="95"/>
      <c r="P117" s="95"/>
      <c r="Q117" s="96"/>
      <c r="R117" s="157"/>
      <c r="S117" s="97"/>
      <c r="T117" s="97"/>
      <c r="U117" s="97"/>
      <c r="V117" s="97"/>
      <c r="W117" s="97"/>
      <c r="X117" s="97"/>
      <c r="Y117" s="97"/>
      <c r="Z117" s="97"/>
      <c r="AA117" s="97"/>
      <c r="AB117" s="97"/>
      <c r="AC117" s="477"/>
      <c r="AE117" s="1" t="str">
        <f>+I117</f>
        <v>□</v>
      </c>
      <c r="AL117" s="37"/>
      <c r="AM117" s="43" t="s">
        <v>66</v>
      </c>
      <c r="AN117" s="43" t="s">
        <v>67</v>
      </c>
      <c r="AO117" s="43" t="s">
        <v>67</v>
      </c>
      <c r="AP117" s="45" t="s">
        <v>92</v>
      </c>
      <c r="AQ117" s="45" t="s">
        <v>68</v>
      </c>
    </row>
    <row r="118" spans="2:44" ht="17.100000000000001" customHeight="1" x14ac:dyDescent="0.15">
      <c r="B118" s="592"/>
      <c r="C118" s="593"/>
      <c r="D118" s="518"/>
      <c r="E118" s="519"/>
      <c r="F118" s="519"/>
      <c r="G118" s="519"/>
      <c r="H118" s="520"/>
      <c r="I118" s="170" t="s">
        <v>106</v>
      </c>
      <c r="J118" s="101" t="s">
        <v>244</v>
      </c>
      <c r="K118" s="101"/>
      <c r="L118" s="101"/>
      <c r="M118" s="101"/>
      <c r="N118" s="101"/>
      <c r="O118" s="101"/>
      <c r="P118" s="101"/>
      <c r="Q118" s="102"/>
      <c r="R118" s="87"/>
      <c r="S118" s="88"/>
      <c r="T118" s="88"/>
      <c r="U118" s="88"/>
      <c r="V118" s="88"/>
      <c r="W118" s="88"/>
      <c r="X118" s="88"/>
      <c r="Y118" s="88"/>
      <c r="Z118" s="88"/>
      <c r="AA118" s="88"/>
      <c r="AB118" s="88"/>
      <c r="AC118" s="478"/>
      <c r="AE118" s="1" t="str">
        <f>+I118</f>
        <v>□</v>
      </c>
    </row>
    <row r="119" spans="2:44" ht="12.95" customHeight="1" x14ac:dyDescent="0.15">
      <c r="B119" s="592"/>
      <c r="C119" s="593"/>
      <c r="D119" s="71"/>
      <c r="E119" s="171" t="s">
        <v>245</v>
      </c>
      <c r="F119" s="552" t="s">
        <v>246</v>
      </c>
      <c r="G119" s="569"/>
      <c r="H119" s="570"/>
      <c r="I119" s="172"/>
      <c r="J119" s="106"/>
      <c r="K119" s="106"/>
      <c r="L119" s="106"/>
      <c r="M119" s="106"/>
      <c r="N119" s="106"/>
      <c r="O119" s="106"/>
      <c r="P119" s="106"/>
      <c r="Q119" s="107"/>
      <c r="R119" s="91"/>
      <c r="S119" s="92"/>
      <c r="T119" s="92"/>
      <c r="U119" s="92"/>
      <c r="V119" s="92"/>
      <c r="W119" s="92"/>
      <c r="X119" s="92"/>
      <c r="Y119" s="92"/>
      <c r="Z119" s="92"/>
      <c r="AA119" s="92"/>
      <c r="AB119" s="92"/>
      <c r="AC119" s="476"/>
    </row>
    <row r="120" spans="2:44" ht="12.95" customHeight="1" x14ac:dyDescent="0.15">
      <c r="B120" s="592"/>
      <c r="C120" s="593"/>
      <c r="D120" s="71"/>
      <c r="E120" s="173" t="s">
        <v>247</v>
      </c>
      <c r="F120" s="552" t="s">
        <v>248</v>
      </c>
      <c r="G120" s="553"/>
      <c r="H120" s="554"/>
      <c r="I120" s="174"/>
      <c r="J120" s="95"/>
      <c r="K120" s="95"/>
      <c r="L120" s="95"/>
      <c r="M120" s="95"/>
      <c r="N120" s="95"/>
      <c r="O120" s="95"/>
      <c r="P120" s="95"/>
      <c r="Q120" s="96"/>
      <c r="R120" s="157"/>
      <c r="S120" s="97"/>
      <c r="T120" s="97"/>
      <c r="U120" s="97"/>
      <c r="V120" s="97"/>
      <c r="W120" s="97"/>
      <c r="X120" s="97"/>
      <c r="Y120" s="97"/>
      <c r="Z120" s="97"/>
      <c r="AA120" s="97"/>
      <c r="AB120" s="99"/>
      <c r="AC120" s="477"/>
    </row>
    <row r="121" spans="2:44" ht="15.95" customHeight="1" x14ac:dyDescent="0.15">
      <c r="B121" s="592"/>
      <c r="C121" s="593"/>
      <c r="D121" s="71"/>
      <c r="E121" s="495" t="s">
        <v>35</v>
      </c>
      <c r="F121" s="540" t="s">
        <v>36</v>
      </c>
      <c r="G121" s="541"/>
      <c r="H121" s="542"/>
      <c r="I121" s="63" t="s">
        <v>72</v>
      </c>
      <c r="J121" s="37" t="s">
        <v>201</v>
      </c>
      <c r="K121" s="37"/>
      <c r="L121" s="37"/>
      <c r="M121" s="38"/>
      <c r="N121" s="38"/>
      <c r="O121" s="37"/>
      <c r="P121" s="37"/>
      <c r="Q121" s="39"/>
      <c r="R121" s="157"/>
      <c r="S121" s="97"/>
      <c r="T121" s="97"/>
      <c r="U121" s="97"/>
      <c r="V121" s="97"/>
      <c r="W121" s="97"/>
      <c r="X121" s="175"/>
      <c r="Y121" s="175"/>
      <c r="Z121" s="176"/>
      <c r="AA121" s="176"/>
      <c r="AB121" s="177" t="s">
        <v>110</v>
      </c>
      <c r="AC121" s="477"/>
      <c r="AE121" s="42" t="str">
        <f t="shared" ref="AE121:AE137" si="0">+I121</f>
        <v>□</v>
      </c>
      <c r="AH121" s="45" t="str">
        <f>IF(AE121&amp;AE122&amp;AE123&amp;AE124="■□□□","◎無し",IF(AE121&amp;AE122&amp;AE123&amp;AE124="□■□□","Ｅ適合",IF(AE121&amp;AE122&amp;AE123&amp;AE124="□□■□","●適合",IF(AE121&amp;AE122&amp;AE123&amp;AE124="□□□■","◆未達",IF(AE121&amp;AE122&amp;AE123&amp;AE124="□□□□","■未答","▼矛盾")))))</f>
        <v>■未答</v>
      </c>
      <c r="AI121" s="61"/>
      <c r="AL121" s="37" t="s">
        <v>96</v>
      </c>
      <c r="AM121" s="53" t="s">
        <v>98</v>
      </c>
      <c r="AN121" s="53" t="s">
        <v>97</v>
      </c>
      <c r="AO121" s="53" t="s">
        <v>99</v>
      </c>
      <c r="AP121" s="53" t="s">
        <v>100</v>
      </c>
      <c r="AQ121" s="53" t="s">
        <v>101</v>
      </c>
      <c r="AR121" s="53" t="s">
        <v>91</v>
      </c>
    </row>
    <row r="122" spans="2:44" ht="15.95" customHeight="1" x14ac:dyDescent="0.15">
      <c r="B122" s="592"/>
      <c r="C122" s="593"/>
      <c r="D122" s="71"/>
      <c r="E122" s="576"/>
      <c r="F122" s="543"/>
      <c r="G122" s="544"/>
      <c r="H122" s="545"/>
      <c r="I122" s="63" t="s">
        <v>102</v>
      </c>
      <c r="J122" s="37" t="s">
        <v>202</v>
      </c>
      <c r="K122" s="37"/>
      <c r="L122" s="37"/>
      <c r="M122" s="37"/>
      <c r="N122" s="37"/>
      <c r="O122" s="37"/>
      <c r="P122" s="37"/>
      <c r="Q122" s="39"/>
      <c r="R122" s="465" t="s">
        <v>249</v>
      </c>
      <c r="S122" s="466"/>
      <c r="T122" s="466"/>
      <c r="U122" s="466"/>
      <c r="V122" s="466"/>
      <c r="W122" s="466"/>
      <c r="X122" s="629" t="s">
        <v>250</v>
      </c>
      <c r="Y122" s="629"/>
      <c r="Z122" s="464"/>
      <c r="AA122" s="464"/>
      <c r="AB122" s="99"/>
      <c r="AC122" s="477"/>
      <c r="AE122" s="1" t="str">
        <f t="shared" si="0"/>
        <v>□</v>
      </c>
      <c r="AH122" s="160" t="s">
        <v>251</v>
      </c>
      <c r="AJ122" s="178" t="str">
        <f>IF(Z122=0,"■未答",DEGREES(ATAN(1/Z122)))</f>
        <v>■未答</v>
      </c>
      <c r="AL122" s="37"/>
      <c r="AM122" s="43" t="s">
        <v>65</v>
      </c>
      <c r="AN122" s="43" t="s">
        <v>205</v>
      </c>
      <c r="AO122" s="43" t="s">
        <v>66</v>
      </c>
      <c r="AP122" s="43" t="s">
        <v>67</v>
      </c>
      <c r="AQ122" s="45" t="s">
        <v>92</v>
      </c>
      <c r="AR122" s="45" t="s">
        <v>68</v>
      </c>
    </row>
    <row r="123" spans="2:44" ht="15.95" customHeight="1" x14ac:dyDescent="0.15">
      <c r="B123" s="592"/>
      <c r="C123" s="593"/>
      <c r="D123" s="71"/>
      <c r="E123" s="576"/>
      <c r="F123" s="543"/>
      <c r="G123" s="544"/>
      <c r="H123" s="545"/>
      <c r="I123" s="63" t="s">
        <v>106</v>
      </c>
      <c r="J123" s="479" t="s">
        <v>208</v>
      </c>
      <c r="K123" s="479"/>
      <c r="L123" s="479"/>
      <c r="M123" s="479"/>
      <c r="N123" s="479"/>
      <c r="O123" s="479"/>
      <c r="P123" s="479"/>
      <c r="Q123" s="480"/>
      <c r="R123" s="632" t="s">
        <v>599</v>
      </c>
      <c r="S123" s="468"/>
      <c r="T123" s="468"/>
      <c r="U123" s="468"/>
      <c r="V123" s="168" t="s">
        <v>160</v>
      </c>
      <c r="W123" s="466" t="s">
        <v>252</v>
      </c>
      <c r="X123" s="466"/>
      <c r="Y123" s="168" t="s">
        <v>141</v>
      </c>
      <c r="Z123" s="467" t="s">
        <v>253</v>
      </c>
      <c r="AA123" s="468"/>
      <c r="AB123" s="179"/>
      <c r="AC123" s="477"/>
      <c r="AE123" s="1" t="str">
        <f t="shared" si="0"/>
        <v>□</v>
      </c>
      <c r="AH123" s="160" t="s">
        <v>164</v>
      </c>
      <c r="AJ123" s="43" t="str">
        <f>IF(AJ122&gt;45,IF(V123&amp;Y123="■□","●適合",IF(V123&amp;Y123="□■","◆未達",IF(V123&amp;Y123="□□","■未答","▼矛盾"))),IF(V123&amp;Y123="■□","◎十分",IF(V123&amp;Y123="□■","●適合",IF(V123&amp;Y123="□□","■未答","▼矛盾"))))</f>
        <v>■未答</v>
      </c>
    </row>
    <row r="124" spans="2:44" ht="32.25" customHeight="1" x14ac:dyDescent="0.15">
      <c r="B124" s="592"/>
      <c r="C124" s="593"/>
      <c r="D124" s="71"/>
      <c r="E124" s="577"/>
      <c r="F124" s="546"/>
      <c r="G124" s="547"/>
      <c r="H124" s="548"/>
      <c r="I124" s="63" t="s">
        <v>141</v>
      </c>
      <c r="J124" s="479" t="s">
        <v>212</v>
      </c>
      <c r="K124" s="479"/>
      <c r="L124" s="479"/>
      <c r="M124" s="479"/>
      <c r="N124" s="479"/>
      <c r="O124" s="479"/>
      <c r="P124" s="479"/>
      <c r="Q124" s="480"/>
      <c r="R124" s="626" t="s">
        <v>254</v>
      </c>
      <c r="S124" s="627"/>
      <c r="T124" s="627"/>
      <c r="U124" s="627"/>
      <c r="V124" s="627"/>
      <c r="W124" s="627"/>
      <c r="X124" s="69"/>
      <c r="Y124" s="69"/>
      <c r="Z124" s="69"/>
      <c r="AA124" s="88" t="s">
        <v>255</v>
      </c>
      <c r="AB124" s="90"/>
      <c r="AC124" s="478"/>
      <c r="AE124" s="1" t="str">
        <f t="shared" si="0"/>
        <v>□</v>
      </c>
      <c r="AH124" s="160" t="s">
        <v>256</v>
      </c>
      <c r="AJ124" s="45" t="str">
        <f>IF(X124&gt;0,IF(X124&lt;700,"◆低すぎ",IF(X124&gt;900,"◆高すぎ","●適合")),"■未答")</f>
        <v>■未答</v>
      </c>
    </row>
    <row r="125" spans="2:44" ht="12" customHeight="1" x14ac:dyDescent="0.15">
      <c r="B125" s="592"/>
      <c r="C125" s="593"/>
      <c r="D125" s="71"/>
      <c r="E125" s="495" t="s">
        <v>37</v>
      </c>
      <c r="F125" s="540" t="s">
        <v>38</v>
      </c>
      <c r="G125" s="541"/>
      <c r="H125" s="542"/>
      <c r="I125" s="57" t="s">
        <v>141</v>
      </c>
      <c r="J125" s="630" t="s">
        <v>257</v>
      </c>
      <c r="K125" s="630"/>
      <c r="L125" s="630"/>
      <c r="M125" s="630"/>
      <c r="N125" s="630"/>
      <c r="O125" s="630"/>
      <c r="P125" s="630"/>
      <c r="Q125" s="631"/>
      <c r="R125" s="79"/>
      <c r="S125" s="79"/>
      <c r="T125" s="79"/>
      <c r="U125" s="79"/>
      <c r="V125" s="79"/>
      <c r="W125" s="79"/>
      <c r="X125" s="79"/>
      <c r="Y125" s="79"/>
      <c r="Z125" s="79"/>
      <c r="AA125" s="79"/>
      <c r="AB125" s="79"/>
      <c r="AC125" s="444"/>
      <c r="AE125" s="42" t="str">
        <f t="shared" si="0"/>
        <v>□</v>
      </c>
      <c r="AH125" s="43" t="str">
        <f>IF(AE125&amp;AE126="■□","●適合",IF(AE125&amp;AE126="□■","◆未達",IF(AE125&amp;AE126="□□","■未答","▼矛盾")))</f>
        <v>■未答</v>
      </c>
      <c r="AI125" s="44"/>
      <c r="AL125" s="37" t="s">
        <v>87</v>
      </c>
      <c r="AM125" s="46" t="s">
        <v>88</v>
      </c>
      <c r="AN125" s="46" t="s">
        <v>89</v>
      </c>
      <c r="AO125" s="46" t="s">
        <v>90</v>
      </c>
      <c r="AP125" s="46" t="s">
        <v>91</v>
      </c>
    </row>
    <row r="126" spans="2:44" ht="12" customHeight="1" x14ac:dyDescent="0.15">
      <c r="B126" s="592"/>
      <c r="C126" s="593"/>
      <c r="D126" s="71"/>
      <c r="E126" s="577"/>
      <c r="F126" s="546"/>
      <c r="G126" s="547"/>
      <c r="H126" s="548"/>
      <c r="I126" s="66" t="s">
        <v>116</v>
      </c>
      <c r="J126" s="512" t="s">
        <v>258</v>
      </c>
      <c r="K126" s="512"/>
      <c r="L126" s="512"/>
      <c r="M126" s="512"/>
      <c r="N126" s="512"/>
      <c r="O126" s="512"/>
      <c r="P126" s="512"/>
      <c r="Q126" s="513"/>
      <c r="R126" s="70"/>
      <c r="S126" s="70"/>
      <c r="T126" s="70"/>
      <c r="U126" s="70"/>
      <c r="V126" s="70"/>
      <c r="W126" s="70"/>
      <c r="X126" s="70"/>
      <c r="Y126" s="70"/>
      <c r="Z126" s="70"/>
      <c r="AA126" s="70"/>
      <c r="AB126" s="70"/>
      <c r="AC126" s="446"/>
      <c r="AE126" s="1" t="str">
        <f t="shared" si="0"/>
        <v>□</v>
      </c>
      <c r="AM126" s="43" t="s">
        <v>66</v>
      </c>
      <c r="AN126" s="43" t="s">
        <v>67</v>
      </c>
      <c r="AO126" s="45" t="s">
        <v>92</v>
      </c>
      <c r="AP126" s="45" t="s">
        <v>68</v>
      </c>
    </row>
    <row r="127" spans="2:44" ht="12" customHeight="1" x14ac:dyDescent="0.15">
      <c r="B127" s="592"/>
      <c r="C127" s="593"/>
      <c r="D127" s="71"/>
      <c r="E127" s="495" t="s">
        <v>39</v>
      </c>
      <c r="F127" s="540" t="s">
        <v>40</v>
      </c>
      <c r="G127" s="541"/>
      <c r="H127" s="542"/>
      <c r="I127" s="57" t="s">
        <v>70</v>
      </c>
      <c r="J127" s="630" t="s">
        <v>259</v>
      </c>
      <c r="K127" s="630"/>
      <c r="L127" s="630"/>
      <c r="M127" s="630"/>
      <c r="N127" s="630"/>
      <c r="O127" s="630"/>
      <c r="P127" s="630"/>
      <c r="Q127" s="631"/>
      <c r="R127" s="79"/>
      <c r="S127" s="79"/>
      <c r="T127" s="79"/>
      <c r="U127" s="79"/>
      <c r="V127" s="79"/>
      <c r="W127" s="79"/>
      <c r="X127" s="79"/>
      <c r="Y127" s="79"/>
      <c r="Z127" s="79"/>
      <c r="AA127" s="79"/>
      <c r="AB127" s="79"/>
      <c r="AC127" s="444"/>
      <c r="AE127" s="42" t="str">
        <f t="shared" si="0"/>
        <v>□</v>
      </c>
      <c r="AH127" s="45" t="str">
        <f>IF(AE127&amp;AE128&amp;AE129="■□□","◎無し",IF(AE127&amp;AE128&amp;AE129="□■□","●適合",IF(AE127&amp;AE128&amp;AE129="□□■","◆未達",IF(AE127&amp;AE128&amp;AE129="□□□","■未答","▼矛盾"))))</f>
        <v>■未答</v>
      </c>
      <c r="AI127" s="61"/>
      <c r="AL127" s="37" t="s">
        <v>111</v>
      </c>
      <c r="AM127" s="46" t="s">
        <v>112</v>
      </c>
      <c r="AN127" s="46" t="s">
        <v>113</v>
      </c>
      <c r="AO127" s="46" t="s">
        <v>114</v>
      </c>
      <c r="AP127" s="46" t="s">
        <v>115</v>
      </c>
      <c r="AQ127" s="46" t="s">
        <v>91</v>
      </c>
    </row>
    <row r="128" spans="2:44" ht="12" customHeight="1" x14ac:dyDescent="0.15">
      <c r="B128" s="592"/>
      <c r="C128" s="593"/>
      <c r="D128" s="71"/>
      <c r="E128" s="576"/>
      <c r="F128" s="543"/>
      <c r="G128" s="544"/>
      <c r="H128" s="545"/>
      <c r="I128" s="63" t="s">
        <v>116</v>
      </c>
      <c r="J128" s="479" t="s">
        <v>257</v>
      </c>
      <c r="K128" s="479"/>
      <c r="L128" s="479"/>
      <c r="M128" s="479"/>
      <c r="N128" s="479"/>
      <c r="O128" s="479"/>
      <c r="P128" s="479"/>
      <c r="Q128" s="480"/>
      <c r="R128" s="49"/>
      <c r="S128" s="49"/>
      <c r="T128" s="49"/>
      <c r="U128" s="49"/>
      <c r="V128" s="49"/>
      <c r="W128" s="49"/>
      <c r="X128" s="49"/>
      <c r="Y128" s="49"/>
      <c r="Z128" s="49"/>
      <c r="AA128" s="49"/>
      <c r="AB128" s="49"/>
      <c r="AC128" s="445"/>
      <c r="AE128" s="1" t="str">
        <f t="shared" si="0"/>
        <v>□</v>
      </c>
      <c r="AL128" s="37"/>
      <c r="AM128" s="43" t="s">
        <v>65</v>
      </c>
      <c r="AN128" s="43" t="s">
        <v>66</v>
      </c>
      <c r="AO128" s="43" t="s">
        <v>67</v>
      </c>
      <c r="AP128" s="45" t="s">
        <v>92</v>
      </c>
      <c r="AQ128" s="45" t="s">
        <v>68</v>
      </c>
    </row>
    <row r="129" spans="2:61" ht="12" customHeight="1" x14ac:dyDescent="0.15">
      <c r="B129" s="592"/>
      <c r="C129" s="593"/>
      <c r="D129" s="71"/>
      <c r="E129" s="577"/>
      <c r="F129" s="546"/>
      <c r="G129" s="547"/>
      <c r="H129" s="548"/>
      <c r="I129" s="66" t="s">
        <v>106</v>
      </c>
      <c r="J129" s="512" t="s">
        <v>258</v>
      </c>
      <c r="K129" s="512"/>
      <c r="L129" s="512"/>
      <c r="M129" s="512"/>
      <c r="N129" s="512"/>
      <c r="O129" s="512"/>
      <c r="P129" s="512"/>
      <c r="Q129" s="513"/>
      <c r="R129" s="70"/>
      <c r="S129" s="70"/>
      <c r="T129" s="70"/>
      <c r="U129" s="70"/>
      <c r="V129" s="70"/>
      <c r="W129" s="70"/>
      <c r="X129" s="70"/>
      <c r="Y129" s="70"/>
      <c r="Z129" s="70"/>
      <c r="AA129" s="70"/>
      <c r="AB129" s="70"/>
      <c r="AC129" s="446"/>
      <c r="AE129" s="1" t="str">
        <f t="shared" si="0"/>
        <v>□</v>
      </c>
    </row>
    <row r="130" spans="2:61" ht="26.1" customHeight="1" x14ac:dyDescent="0.15">
      <c r="B130" s="592"/>
      <c r="C130" s="593"/>
      <c r="D130" s="71"/>
      <c r="E130" s="495" t="s">
        <v>260</v>
      </c>
      <c r="F130" s="540" t="s">
        <v>261</v>
      </c>
      <c r="G130" s="541"/>
      <c r="H130" s="542"/>
      <c r="I130" s="63" t="s">
        <v>85</v>
      </c>
      <c r="J130" s="574" t="s">
        <v>262</v>
      </c>
      <c r="K130" s="574"/>
      <c r="L130" s="574"/>
      <c r="M130" s="574"/>
      <c r="N130" s="574"/>
      <c r="O130" s="574"/>
      <c r="P130" s="574"/>
      <c r="Q130" s="575"/>
      <c r="R130" s="144"/>
      <c r="S130" s="79"/>
      <c r="T130" s="79"/>
      <c r="U130" s="79"/>
      <c r="V130" s="79"/>
      <c r="W130" s="79"/>
      <c r="X130" s="79"/>
      <c r="Y130" s="79"/>
      <c r="Z130" s="79"/>
      <c r="AA130" s="79"/>
      <c r="AB130" s="79"/>
      <c r="AC130" s="444"/>
      <c r="AE130" s="42" t="str">
        <f t="shared" si="0"/>
        <v>□</v>
      </c>
      <c r="AH130" s="45" t="str">
        <f>IF(AE130&amp;AE131&amp;AE132&amp;AE133="■□□□","◎無し",IF(AE130&amp;AE131&amp;AE132&amp;AE133="□■□□","●適済",IF(AE130&amp;AE131&amp;AE132&amp;AE133="□□■□","●適合",IF(AE130&amp;AE131&amp;AE132&amp;AE133="□□□■","◆未達",IF(AE130&amp;AE131&amp;AE132&amp;AE133="□□□□","■未答","▼矛盾")))))</f>
        <v>■未答</v>
      </c>
      <c r="AI130" s="61"/>
      <c r="AL130" s="37" t="s">
        <v>96</v>
      </c>
      <c r="AM130" s="53" t="s">
        <v>98</v>
      </c>
      <c r="AN130" s="53" t="s">
        <v>97</v>
      </c>
      <c r="AO130" s="53" t="s">
        <v>99</v>
      </c>
      <c r="AP130" s="53" t="s">
        <v>100</v>
      </c>
      <c r="AQ130" s="53" t="s">
        <v>101</v>
      </c>
      <c r="AR130" s="53" t="s">
        <v>91</v>
      </c>
    </row>
    <row r="131" spans="2:61" ht="12" customHeight="1" x14ac:dyDescent="0.15">
      <c r="B131" s="592"/>
      <c r="C131" s="593"/>
      <c r="D131" s="71"/>
      <c r="E131" s="576"/>
      <c r="F131" s="543"/>
      <c r="G131" s="544"/>
      <c r="H131" s="545"/>
      <c r="I131" s="63" t="s">
        <v>116</v>
      </c>
      <c r="J131" s="479" t="s">
        <v>257</v>
      </c>
      <c r="K131" s="479"/>
      <c r="L131" s="479"/>
      <c r="M131" s="479"/>
      <c r="N131" s="479"/>
      <c r="O131" s="479"/>
      <c r="P131" s="479"/>
      <c r="Q131" s="480"/>
      <c r="R131" s="56"/>
      <c r="S131" s="49"/>
      <c r="T131" s="49"/>
      <c r="U131" s="49"/>
      <c r="V131" s="49"/>
      <c r="W131" s="49"/>
      <c r="X131" s="49"/>
      <c r="Y131" s="49"/>
      <c r="Z131" s="49"/>
      <c r="AA131" s="49"/>
      <c r="AB131" s="49"/>
      <c r="AC131" s="445"/>
      <c r="AE131" s="1" t="str">
        <f t="shared" si="0"/>
        <v>□</v>
      </c>
      <c r="AL131" s="37"/>
      <c r="AM131" s="43" t="s">
        <v>65</v>
      </c>
      <c r="AN131" s="43" t="s">
        <v>263</v>
      </c>
      <c r="AO131" s="43" t="s">
        <v>66</v>
      </c>
      <c r="AP131" s="43" t="s">
        <v>67</v>
      </c>
      <c r="AQ131" s="45" t="s">
        <v>92</v>
      </c>
      <c r="AR131" s="45" t="s">
        <v>68</v>
      </c>
    </row>
    <row r="132" spans="2:61" ht="12" customHeight="1" x14ac:dyDescent="0.15">
      <c r="B132" s="592"/>
      <c r="C132" s="593"/>
      <c r="D132" s="71"/>
      <c r="E132" s="576"/>
      <c r="F132" s="543"/>
      <c r="G132" s="544"/>
      <c r="H132" s="545"/>
      <c r="I132" s="63" t="s">
        <v>106</v>
      </c>
      <c r="J132" s="479" t="s">
        <v>264</v>
      </c>
      <c r="K132" s="479"/>
      <c r="L132" s="479"/>
      <c r="M132" s="479"/>
      <c r="N132" s="479"/>
      <c r="O132" s="479"/>
      <c r="P132" s="479"/>
      <c r="Q132" s="480"/>
      <c r="R132" s="56"/>
      <c r="S132" s="49"/>
      <c r="T132" s="49"/>
      <c r="U132" s="49"/>
      <c r="V132" s="49"/>
      <c r="W132" s="49"/>
      <c r="X132" s="49"/>
      <c r="Y132" s="49"/>
      <c r="Z132" s="49"/>
      <c r="AA132" s="49"/>
      <c r="AB132" s="49"/>
      <c r="AC132" s="445"/>
      <c r="AE132" s="1" t="str">
        <f t="shared" si="0"/>
        <v>□</v>
      </c>
    </row>
    <row r="133" spans="2:61" ht="12" customHeight="1" x14ac:dyDescent="0.15">
      <c r="B133" s="592"/>
      <c r="C133" s="593"/>
      <c r="D133" s="71"/>
      <c r="E133" s="577"/>
      <c r="F133" s="546"/>
      <c r="G133" s="547"/>
      <c r="H133" s="548"/>
      <c r="I133" s="66" t="s">
        <v>265</v>
      </c>
      <c r="J133" s="512" t="s">
        <v>258</v>
      </c>
      <c r="K133" s="512"/>
      <c r="L133" s="512"/>
      <c r="M133" s="512"/>
      <c r="N133" s="512"/>
      <c r="O133" s="512"/>
      <c r="P133" s="512"/>
      <c r="Q133" s="513"/>
      <c r="R133" s="183"/>
      <c r="S133" s="70"/>
      <c r="T133" s="70"/>
      <c r="U133" s="70"/>
      <c r="V133" s="70"/>
      <c r="W133" s="70"/>
      <c r="X133" s="70"/>
      <c r="Y133" s="70"/>
      <c r="Z133" s="70"/>
      <c r="AA133" s="70"/>
      <c r="AB133" s="70"/>
      <c r="AC133" s="446"/>
      <c r="AE133" s="1" t="str">
        <f t="shared" si="0"/>
        <v>□</v>
      </c>
    </row>
    <row r="134" spans="2:61" ht="12" customHeight="1" x14ac:dyDescent="0.15">
      <c r="B134" s="592"/>
      <c r="C134" s="593"/>
      <c r="D134" s="71"/>
      <c r="E134" s="495" t="s">
        <v>266</v>
      </c>
      <c r="F134" s="540" t="s">
        <v>267</v>
      </c>
      <c r="G134" s="541"/>
      <c r="H134" s="542"/>
      <c r="I134" s="57" t="s">
        <v>268</v>
      </c>
      <c r="J134" s="630" t="s">
        <v>269</v>
      </c>
      <c r="K134" s="630"/>
      <c r="L134" s="630"/>
      <c r="M134" s="630"/>
      <c r="N134" s="630"/>
      <c r="O134" s="630"/>
      <c r="P134" s="630"/>
      <c r="Q134" s="631"/>
      <c r="R134" s="144"/>
      <c r="S134" s="79"/>
      <c r="T134" s="79"/>
      <c r="U134" s="79"/>
      <c r="V134" s="79"/>
      <c r="W134" s="79"/>
      <c r="X134" s="79"/>
      <c r="Y134" s="79"/>
      <c r="Z134" s="79"/>
      <c r="AA134" s="79"/>
      <c r="AB134" s="79"/>
      <c r="AC134" s="444"/>
      <c r="AE134" s="42" t="str">
        <f t="shared" si="0"/>
        <v>□</v>
      </c>
      <c r="AH134" s="45" t="str">
        <f>IF(AE134&amp;AE135&amp;AE136&amp;AE137="■□□□","◎無し",IF(AE134&amp;AE135&amp;AE136&amp;AE137="□■□□","●適済",IF(AE134&amp;AE135&amp;AE136&amp;AE137="□□■□","●適合",IF(AE134&amp;AE135&amp;AE136&amp;AE137="□□□■","◆未達",IF(AE134&amp;AE135&amp;AE136&amp;AE137="□□□□","■未答","▼矛盾")))))</f>
        <v>■未答</v>
      </c>
      <c r="AI134" s="61"/>
      <c r="AL134" s="37" t="s">
        <v>96</v>
      </c>
      <c r="AM134" s="53" t="s">
        <v>98</v>
      </c>
      <c r="AN134" s="53" t="s">
        <v>97</v>
      </c>
      <c r="AO134" s="53" t="s">
        <v>99</v>
      </c>
      <c r="AP134" s="53" t="s">
        <v>100</v>
      </c>
      <c r="AQ134" s="53" t="s">
        <v>101</v>
      </c>
      <c r="AR134" s="53" t="s">
        <v>91</v>
      </c>
    </row>
    <row r="135" spans="2:61" ht="12" customHeight="1" x14ac:dyDescent="0.15">
      <c r="B135" s="592"/>
      <c r="C135" s="593"/>
      <c r="D135" s="71"/>
      <c r="E135" s="576"/>
      <c r="F135" s="543"/>
      <c r="G135" s="544"/>
      <c r="H135" s="545"/>
      <c r="I135" s="63" t="s">
        <v>116</v>
      </c>
      <c r="J135" s="479" t="s">
        <v>257</v>
      </c>
      <c r="K135" s="479"/>
      <c r="L135" s="479"/>
      <c r="M135" s="479"/>
      <c r="N135" s="479"/>
      <c r="O135" s="479"/>
      <c r="P135" s="479"/>
      <c r="Q135" s="480"/>
      <c r="R135" s="56"/>
      <c r="S135" s="49"/>
      <c r="T135" s="49"/>
      <c r="U135" s="49"/>
      <c r="V135" s="49"/>
      <c r="W135" s="49"/>
      <c r="X135" s="49"/>
      <c r="Y135" s="49"/>
      <c r="Z135" s="49"/>
      <c r="AA135" s="49"/>
      <c r="AB135" s="49"/>
      <c r="AC135" s="445"/>
      <c r="AE135" s="1" t="str">
        <f t="shared" si="0"/>
        <v>□</v>
      </c>
      <c r="AL135" s="37"/>
      <c r="AM135" s="43" t="s">
        <v>65</v>
      </c>
      <c r="AN135" s="43" t="s">
        <v>263</v>
      </c>
      <c r="AO135" s="43" t="s">
        <v>66</v>
      </c>
      <c r="AP135" s="43" t="s">
        <v>67</v>
      </c>
      <c r="AQ135" s="45" t="s">
        <v>92</v>
      </c>
      <c r="AR135" s="45" t="s">
        <v>68</v>
      </c>
    </row>
    <row r="136" spans="2:61" ht="12" customHeight="1" x14ac:dyDescent="0.15">
      <c r="B136" s="592"/>
      <c r="C136" s="593"/>
      <c r="D136" s="71"/>
      <c r="E136" s="576"/>
      <c r="F136" s="543"/>
      <c r="G136" s="544"/>
      <c r="H136" s="545"/>
      <c r="I136" s="63" t="s">
        <v>106</v>
      </c>
      <c r="J136" s="479" t="s">
        <v>264</v>
      </c>
      <c r="K136" s="479"/>
      <c r="L136" s="479"/>
      <c r="M136" s="479"/>
      <c r="N136" s="479"/>
      <c r="O136" s="479"/>
      <c r="P136" s="479"/>
      <c r="Q136" s="480"/>
      <c r="R136" s="56"/>
      <c r="S136" s="49"/>
      <c r="T136" s="49"/>
      <c r="U136" s="49"/>
      <c r="V136" s="49"/>
      <c r="W136" s="49"/>
      <c r="X136" s="49"/>
      <c r="Y136" s="49"/>
      <c r="Z136" s="49"/>
      <c r="AA136" s="49"/>
      <c r="AB136" s="49"/>
      <c r="AC136" s="445"/>
      <c r="AE136" s="1" t="str">
        <f t="shared" si="0"/>
        <v>□</v>
      </c>
    </row>
    <row r="137" spans="2:61" ht="12" customHeight="1" x14ac:dyDescent="0.15">
      <c r="B137" s="592"/>
      <c r="C137" s="593"/>
      <c r="D137" s="71"/>
      <c r="E137" s="576"/>
      <c r="F137" s="543"/>
      <c r="G137" s="544"/>
      <c r="H137" s="545"/>
      <c r="I137" s="66" t="s">
        <v>265</v>
      </c>
      <c r="J137" s="512" t="s">
        <v>258</v>
      </c>
      <c r="K137" s="512"/>
      <c r="L137" s="512"/>
      <c r="M137" s="512"/>
      <c r="N137" s="512"/>
      <c r="O137" s="512"/>
      <c r="P137" s="512"/>
      <c r="Q137" s="513"/>
      <c r="R137" s="183"/>
      <c r="S137" s="70"/>
      <c r="T137" s="70"/>
      <c r="U137" s="70"/>
      <c r="V137" s="70"/>
      <c r="W137" s="70"/>
      <c r="X137" s="70"/>
      <c r="Y137" s="70"/>
      <c r="Z137" s="70"/>
      <c r="AA137" s="70"/>
      <c r="AB137" s="70"/>
      <c r="AC137" s="446"/>
      <c r="AE137" s="1" t="str">
        <f t="shared" si="0"/>
        <v>□</v>
      </c>
    </row>
    <row r="138" spans="2:61" ht="3.75" customHeight="1" x14ac:dyDescent="0.15">
      <c r="B138" s="592"/>
      <c r="C138" s="593"/>
      <c r="D138" s="659" t="s">
        <v>41</v>
      </c>
      <c r="E138" s="660"/>
      <c r="F138" s="660"/>
      <c r="G138" s="660"/>
      <c r="H138" s="661"/>
      <c r="I138" s="105"/>
      <c r="J138" s="181"/>
      <c r="K138" s="181"/>
      <c r="L138" s="181"/>
      <c r="M138" s="181"/>
      <c r="N138" s="181"/>
      <c r="O138" s="181"/>
      <c r="P138" s="181"/>
      <c r="Q138" s="182"/>
      <c r="R138" s="144"/>
      <c r="S138" s="79"/>
      <c r="T138" s="79"/>
      <c r="U138" s="79"/>
      <c r="V138" s="79"/>
      <c r="W138" s="79"/>
      <c r="X138" s="79"/>
      <c r="Y138" s="79"/>
      <c r="Z138" s="79"/>
      <c r="AA138" s="79"/>
      <c r="AB138" s="79"/>
      <c r="AC138" s="444"/>
    </row>
    <row r="139" spans="2:61" ht="18" customHeight="1" x14ac:dyDescent="0.15">
      <c r="B139" s="592"/>
      <c r="C139" s="593"/>
      <c r="D139" s="662"/>
      <c r="E139" s="663"/>
      <c r="F139" s="663"/>
      <c r="G139" s="663"/>
      <c r="H139" s="664"/>
      <c r="I139" s="352" t="s">
        <v>85</v>
      </c>
      <c r="J139" s="346" t="s">
        <v>242</v>
      </c>
      <c r="K139" s="346"/>
      <c r="L139" s="346"/>
      <c r="M139" s="346"/>
      <c r="N139" s="346"/>
      <c r="O139" s="268"/>
      <c r="P139" s="268"/>
      <c r="Q139" s="269"/>
      <c r="R139" s="347"/>
      <c r="S139" s="639"/>
      <c r="T139" s="639"/>
      <c r="U139" s="639"/>
      <c r="V139" s="639"/>
      <c r="W139" s="639"/>
      <c r="X139" s="639"/>
      <c r="Y139" s="639"/>
      <c r="Z139" s="639"/>
      <c r="AA139" s="639"/>
      <c r="AB139" s="640"/>
      <c r="AC139" s="445"/>
      <c r="AE139" s="42" t="str">
        <f>+I139</f>
        <v>□</v>
      </c>
      <c r="AH139" s="45" t="str">
        <f>IF(AE139&amp;AE140&amp;AE141="■□□","●適合",IF(AE139&amp;AE140&amp;AE141="□■□","◆未達",IF(AE139&amp;AE140&amp;AE141="□□■","◆未達",IF(AE139&amp;AE140&amp;AE141="□□□","■未答","▼矛盾"))))</f>
        <v>■未答</v>
      </c>
      <c r="AI139" s="61"/>
      <c r="AL139" s="37" t="s">
        <v>111</v>
      </c>
      <c r="AM139" s="46" t="s">
        <v>112</v>
      </c>
      <c r="AN139" s="46" t="s">
        <v>113</v>
      </c>
      <c r="AO139" s="46" t="s">
        <v>114</v>
      </c>
      <c r="AP139" s="46" t="s">
        <v>115</v>
      </c>
      <c r="AQ139" s="46" t="s">
        <v>91</v>
      </c>
    </row>
    <row r="140" spans="2:61" ht="18" customHeight="1" x14ac:dyDescent="0.15">
      <c r="B140" s="592"/>
      <c r="C140" s="593"/>
      <c r="D140" s="662"/>
      <c r="E140" s="663"/>
      <c r="F140" s="663"/>
      <c r="G140" s="663"/>
      <c r="H140" s="664"/>
      <c r="I140" s="352" t="s">
        <v>85</v>
      </c>
      <c r="J140" s="346" t="s">
        <v>243</v>
      </c>
      <c r="K140" s="346"/>
      <c r="L140" s="346"/>
      <c r="M140" s="346"/>
      <c r="N140" s="346"/>
      <c r="O140" s="268"/>
      <c r="P140" s="268"/>
      <c r="Q140" s="269"/>
      <c r="R140" s="347"/>
      <c r="S140" s="633"/>
      <c r="T140" s="633"/>
      <c r="U140" s="633"/>
      <c r="V140" s="633"/>
      <c r="W140" s="633"/>
      <c r="X140" s="633"/>
      <c r="Y140" s="633"/>
      <c r="Z140" s="633"/>
      <c r="AA140" s="633"/>
      <c r="AB140" s="634"/>
      <c r="AC140" s="445"/>
      <c r="AE140" s="1" t="str">
        <f>+I140</f>
        <v>□</v>
      </c>
      <c r="AL140" s="37"/>
      <c r="AM140" s="43" t="s">
        <v>66</v>
      </c>
      <c r="AN140" s="43" t="s">
        <v>67</v>
      </c>
      <c r="AO140" s="43" t="s">
        <v>67</v>
      </c>
      <c r="AP140" s="45" t="s">
        <v>92</v>
      </c>
      <c r="AQ140" s="45" t="s">
        <v>68</v>
      </c>
    </row>
    <row r="141" spans="2:61" ht="18" customHeight="1" x14ac:dyDescent="0.15">
      <c r="B141" s="592"/>
      <c r="C141" s="593"/>
      <c r="D141" s="662"/>
      <c r="E141" s="663"/>
      <c r="F141" s="663"/>
      <c r="G141" s="663"/>
      <c r="H141" s="664"/>
      <c r="I141" s="352" t="s">
        <v>85</v>
      </c>
      <c r="J141" s="346" t="s">
        <v>244</v>
      </c>
      <c r="K141" s="346"/>
      <c r="L141" s="346"/>
      <c r="M141" s="346"/>
      <c r="N141" s="346"/>
      <c r="O141" s="268"/>
      <c r="P141" s="268"/>
      <c r="Q141" s="269"/>
      <c r="R141" s="347"/>
      <c r="S141" s="633"/>
      <c r="T141" s="633"/>
      <c r="U141" s="633"/>
      <c r="V141" s="633"/>
      <c r="W141" s="633"/>
      <c r="X141" s="633"/>
      <c r="Y141" s="633"/>
      <c r="Z141" s="633"/>
      <c r="AA141" s="633"/>
      <c r="AB141" s="634"/>
      <c r="AC141" s="445"/>
      <c r="AE141" s="1" t="str">
        <f>+I141</f>
        <v>□</v>
      </c>
    </row>
    <row r="142" spans="2:61" ht="6.75" customHeight="1" x14ac:dyDescent="0.15">
      <c r="B142" s="592"/>
      <c r="C142" s="593"/>
      <c r="D142" s="662"/>
      <c r="E142" s="663"/>
      <c r="F142" s="663"/>
      <c r="G142" s="663"/>
      <c r="H142" s="664"/>
      <c r="I142" s="94"/>
      <c r="J142" s="37"/>
      <c r="K142" s="37"/>
      <c r="L142" s="37"/>
      <c r="M142" s="37"/>
      <c r="N142" s="37"/>
      <c r="O142" s="37"/>
      <c r="P142" s="37"/>
      <c r="Q142" s="39"/>
      <c r="R142" s="48"/>
      <c r="S142" s="98"/>
      <c r="T142" s="98"/>
      <c r="U142" s="98"/>
      <c r="V142" s="98"/>
      <c r="W142" s="98"/>
      <c r="X142" s="98"/>
      <c r="Y142" s="98"/>
      <c r="Z142" s="98"/>
      <c r="AA142" s="98"/>
      <c r="AB142" s="98"/>
      <c r="AC142" s="446"/>
    </row>
    <row r="143" spans="2:61" s="142" customFormat="1" ht="12.95" customHeight="1" x14ac:dyDescent="0.15">
      <c r="B143" s="592"/>
      <c r="C143" s="593"/>
      <c r="D143" s="594"/>
      <c r="E143" s="171" t="s">
        <v>271</v>
      </c>
      <c r="F143" s="552" t="s">
        <v>272</v>
      </c>
      <c r="G143" s="569"/>
      <c r="H143" s="570"/>
      <c r="I143" s="184"/>
      <c r="J143" s="58"/>
      <c r="K143" s="58"/>
      <c r="L143" s="58"/>
      <c r="M143" s="58"/>
      <c r="N143" s="58"/>
      <c r="O143" s="58"/>
      <c r="P143" s="58"/>
      <c r="Q143" s="59"/>
      <c r="R143" s="91"/>
      <c r="S143" s="92"/>
      <c r="T143" s="92"/>
      <c r="U143" s="92"/>
      <c r="V143" s="92"/>
      <c r="W143" s="92"/>
      <c r="X143" s="92"/>
      <c r="Y143" s="92"/>
      <c r="Z143" s="92"/>
      <c r="AA143" s="92"/>
      <c r="AB143" s="185"/>
      <c r="AC143" s="444"/>
      <c r="AH143" s="143"/>
      <c r="AI143" s="143"/>
      <c r="AJ143" s="143"/>
      <c r="AK143" s="143"/>
      <c r="AL143" s="143"/>
      <c r="AM143" s="143"/>
      <c r="AN143" s="143"/>
      <c r="AO143" s="143"/>
      <c r="AP143" s="143"/>
      <c r="BB143" s="143"/>
      <c r="BC143" s="143"/>
      <c r="BD143" s="143"/>
      <c r="BE143" s="143"/>
      <c r="BF143" s="143"/>
      <c r="BG143" s="143"/>
      <c r="BH143" s="143"/>
      <c r="BI143" s="143"/>
    </row>
    <row r="144" spans="2:61" ht="12.95" customHeight="1" x14ac:dyDescent="0.15">
      <c r="B144" s="592"/>
      <c r="C144" s="593"/>
      <c r="D144" s="595"/>
      <c r="E144" s="173" t="s">
        <v>247</v>
      </c>
      <c r="F144" s="552" t="s">
        <v>248</v>
      </c>
      <c r="G144" s="553"/>
      <c r="H144" s="554"/>
      <c r="I144" s="174"/>
      <c r="J144" s="95"/>
      <c r="K144" s="95"/>
      <c r="L144" s="95"/>
      <c r="M144" s="95"/>
      <c r="N144" s="95"/>
      <c r="O144" s="95"/>
      <c r="P144" s="95"/>
      <c r="Q144" s="96"/>
      <c r="R144" s="157"/>
      <c r="S144" s="97"/>
      <c r="T144" s="97"/>
      <c r="U144" s="97"/>
      <c r="V144" s="97"/>
      <c r="W144" s="97"/>
      <c r="X144" s="97"/>
      <c r="Y144" s="97"/>
      <c r="Z144" s="97"/>
      <c r="AA144" s="97"/>
      <c r="AB144" s="99"/>
      <c r="AC144" s="445"/>
    </row>
    <row r="145" spans="2:61" s="142" customFormat="1" ht="18" customHeight="1" x14ac:dyDescent="0.15">
      <c r="B145" s="592"/>
      <c r="C145" s="593"/>
      <c r="D145" s="595"/>
      <c r="E145" s="743" t="s">
        <v>273</v>
      </c>
      <c r="F145" s="449" t="s">
        <v>274</v>
      </c>
      <c r="G145" s="450"/>
      <c r="H145" s="451"/>
      <c r="I145" s="63" t="s">
        <v>85</v>
      </c>
      <c r="J145" s="346" t="s">
        <v>373</v>
      </c>
      <c r="K145" s="37"/>
      <c r="L145" s="37"/>
      <c r="M145" s="37"/>
      <c r="N145" s="37"/>
      <c r="O145" s="37"/>
      <c r="P145" s="37"/>
      <c r="Q145" s="39"/>
      <c r="R145" s="345" t="s">
        <v>85</v>
      </c>
      <c r="S145" s="346" t="s">
        <v>507</v>
      </c>
      <c r="T145" s="348"/>
      <c r="U145" s="348"/>
      <c r="V145" s="348"/>
      <c r="W145" s="348"/>
      <c r="X145" s="348"/>
      <c r="Y145" s="348"/>
      <c r="Z145" s="348"/>
      <c r="AA145" s="348"/>
      <c r="AB145" s="99"/>
      <c r="AC145" s="445"/>
      <c r="AE145" s="142" t="str">
        <f>I145</f>
        <v>□</v>
      </c>
      <c r="AF145" s="142" t="str">
        <f>R145</f>
        <v>□</v>
      </c>
      <c r="AH145" s="45" t="str">
        <f>IF(AE145&amp;AE148&amp;AE149="■□□","◎無し",IF(AE145&amp;AE148&amp;AE149="□■□","●適合",IF(AE145&amp;AE148&amp;AE149="□□■","◆未達",IF(AE145&amp;AE148&amp;AE149="□□□","■未答","▼矛盾"))))</f>
        <v>■未答</v>
      </c>
      <c r="AI145" s="61"/>
      <c r="AJ145" s="46" t="str">
        <f>IF(AF145&amp;AF146&amp;AF147="■□□","◎無し",IF(AF145&amp;AF146&amp;AF147="□■□","●適合",IF(AF145&amp;AF146&amp;AF147="□□■","●適合",IF(AF145&amp;AF146&amp;AF147="□■■","●適合",IF(AF145&amp;AF146&amp;AF147="□□□","■未答","▼矛盾")))))</f>
        <v>■未答</v>
      </c>
      <c r="AK145" s="2"/>
      <c r="AL145" s="37" t="s">
        <v>111</v>
      </c>
      <c r="AM145" s="46" t="s">
        <v>112</v>
      </c>
      <c r="AN145" s="46" t="s">
        <v>113</v>
      </c>
      <c r="AO145" s="46" t="s">
        <v>114</v>
      </c>
      <c r="AP145" s="46" t="s">
        <v>115</v>
      </c>
      <c r="AQ145" s="46" t="s">
        <v>91</v>
      </c>
      <c r="AR145" s="292"/>
      <c r="BB145" s="143"/>
      <c r="BC145" s="143"/>
      <c r="BD145" s="143"/>
      <c r="BE145" s="143"/>
      <c r="BF145" s="143"/>
      <c r="BG145" s="143"/>
      <c r="BH145" s="143"/>
      <c r="BI145" s="143"/>
    </row>
    <row r="146" spans="2:61" s="142" customFormat="1" ht="18" customHeight="1" x14ac:dyDescent="0.15">
      <c r="B146" s="592"/>
      <c r="C146" s="593"/>
      <c r="D146" s="595"/>
      <c r="E146" s="744"/>
      <c r="F146" s="571"/>
      <c r="G146" s="572"/>
      <c r="H146" s="573"/>
      <c r="I146" s="270"/>
      <c r="J146" s="268"/>
      <c r="K146" s="37"/>
      <c r="L146" s="37"/>
      <c r="M146" s="37"/>
      <c r="N146" s="37"/>
      <c r="O146" s="37"/>
      <c r="P146" s="37"/>
      <c r="Q146" s="39"/>
      <c r="R146" s="345" t="s">
        <v>85</v>
      </c>
      <c r="S146" s="346" t="s">
        <v>509</v>
      </c>
      <c r="T146" s="348"/>
      <c r="U146" s="348"/>
      <c r="V146" s="348"/>
      <c r="W146" s="348"/>
      <c r="X146" s="348"/>
      <c r="Y146" s="348"/>
      <c r="Z146" s="348"/>
      <c r="AA146" s="348"/>
      <c r="AB146" s="99"/>
      <c r="AC146" s="445"/>
      <c r="AF146" s="142" t="str">
        <f>R146</f>
        <v>□</v>
      </c>
      <c r="AH146" s="61"/>
      <c r="AI146" s="61"/>
      <c r="AJ146" s="2"/>
      <c r="AK146" s="2"/>
      <c r="AL146" s="37"/>
      <c r="AM146" s="43" t="s">
        <v>65</v>
      </c>
      <c r="AN146" s="43" t="s">
        <v>66</v>
      </c>
      <c r="AO146" s="43" t="s">
        <v>67</v>
      </c>
      <c r="AP146" s="45" t="s">
        <v>92</v>
      </c>
      <c r="AQ146" s="45" t="s">
        <v>68</v>
      </c>
      <c r="AR146" s="293"/>
      <c r="BB146" s="143"/>
      <c r="BC146" s="143"/>
      <c r="BD146" s="143"/>
      <c r="BE146" s="143"/>
      <c r="BF146" s="143"/>
      <c r="BG146" s="143"/>
      <c r="BH146" s="143"/>
      <c r="BI146" s="143"/>
    </row>
    <row r="147" spans="2:61" s="142" customFormat="1" ht="18" customHeight="1" x14ac:dyDescent="0.15">
      <c r="B147" s="592"/>
      <c r="C147" s="593"/>
      <c r="D147" s="595"/>
      <c r="E147" s="744"/>
      <c r="F147" s="571"/>
      <c r="G147" s="572"/>
      <c r="H147" s="573"/>
      <c r="I147" s="270"/>
      <c r="J147" s="268"/>
      <c r="K147" s="37"/>
      <c r="L147" s="37"/>
      <c r="M147" s="37"/>
      <c r="N147" s="37"/>
      <c r="O147" s="37"/>
      <c r="P147" s="37"/>
      <c r="Q147" s="39"/>
      <c r="R147" s="345" t="s">
        <v>85</v>
      </c>
      <c r="S147" s="346" t="s">
        <v>508</v>
      </c>
      <c r="T147" s="348"/>
      <c r="U147" s="348"/>
      <c r="V147" s="348"/>
      <c r="W147" s="348"/>
      <c r="X147" s="348"/>
      <c r="Y147" s="348"/>
      <c r="Z147" s="348"/>
      <c r="AA147" s="348"/>
      <c r="AB147" s="99"/>
      <c r="AC147" s="445"/>
      <c r="AF147" s="142" t="str">
        <f>R147</f>
        <v>□</v>
      </c>
      <c r="AH147" s="61"/>
      <c r="AI147" s="61"/>
      <c r="AJ147" s="2"/>
      <c r="AK147" s="2"/>
      <c r="AL147" s="37" t="s">
        <v>111</v>
      </c>
      <c r="AM147" s="46" t="s">
        <v>112</v>
      </c>
      <c r="AN147" s="46" t="s">
        <v>113</v>
      </c>
      <c r="AO147" s="46" t="s">
        <v>114</v>
      </c>
      <c r="AP147" s="46" t="s">
        <v>530</v>
      </c>
      <c r="AQ147" s="46" t="s">
        <v>115</v>
      </c>
      <c r="AR147" s="46" t="s">
        <v>91</v>
      </c>
      <c r="BB147" s="143"/>
      <c r="BC147" s="143"/>
      <c r="BD147" s="143"/>
      <c r="BE147" s="143"/>
      <c r="BF147" s="143"/>
      <c r="BG147" s="143"/>
      <c r="BH147" s="143"/>
      <c r="BI147" s="143"/>
    </row>
    <row r="148" spans="2:61" ht="18" customHeight="1" x14ac:dyDescent="0.15">
      <c r="B148" s="592"/>
      <c r="C148" s="593"/>
      <c r="D148" s="595"/>
      <c r="E148" s="744"/>
      <c r="F148" s="571"/>
      <c r="G148" s="572"/>
      <c r="H148" s="573"/>
      <c r="I148" s="94"/>
      <c r="J148" s="95"/>
      <c r="K148" s="95"/>
      <c r="L148" s="95"/>
      <c r="M148" s="95"/>
      <c r="N148" s="95"/>
      <c r="O148" s="95"/>
      <c r="P148" s="95"/>
      <c r="Q148" s="96"/>
      <c r="R148" s="455" t="s">
        <v>110</v>
      </c>
      <c r="S148" s="456"/>
      <c r="T148" s="456"/>
      <c r="U148" s="456"/>
      <c r="V148" s="456"/>
      <c r="W148" s="456"/>
      <c r="X148" s="456"/>
      <c r="Y148" s="456"/>
      <c r="Z148" s="456"/>
      <c r="AA148" s="456"/>
      <c r="AB148" s="457"/>
      <c r="AC148" s="445"/>
      <c r="AE148" s="142" t="str">
        <f>+I149</f>
        <v>□</v>
      </c>
      <c r="AL148" s="37"/>
      <c r="AM148" s="43" t="s">
        <v>65</v>
      </c>
      <c r="AN148" s="43" t="s">
        <v>66</v>
      </c>
      <c r="AO148" s="43" t="s">
        <v>66</v>
      </c>
      <c r="AP148" s="43" t="s">
        <v>66</v>
      </c>
      <c r="AQ148" s="45" t="s">
        <v>92</v>
      </c>
      <c r="AR148" s="45" t="s">
        <v>68</v>
      </c>
    </row>
    <row r="149" spans="2:61" ht="21.95" customHeight="1" x14ac:dyDescent="0.15">
      <c r="B149" s="592"/>
      <c r="C149" s="593"/>
      <c r="D149" s="595"/>
      <c r="E149" s="744"/>
      <c r="F149" s="452"/>
      <c r="G149" s="453"/>
      <c r="H149" s="454"/>
      <c r="I149" s="63" t="s">
        <v>106</v>
      </c>
      <c r="J149" s="37" t="s">
        <v>187</v>
      </c>
      <c r="K149" s="37"/>
      <c r="L149" s="37"/>
      <c r="M149" s="37"/>
      <c r="N149" s="37"/>
      <c r="O149" s="37"/>
      <c r="P149" s="37"/>
      <c r="Q149" s="39"/>
      <c r="R149" s="465" t="s">
        <v>275</v>
      </c>
      <c r="S149" s="466"/>
      <c r="T149" s="466"/>
      <c r="U149" s="466"/>
      <c r="V149" s="466"/>
      <c r="W149" s="466"/>
      <c r="X149" s="466"/>
      <c r="Y149" s="464"/>
      <c r="Z149" s="464"/>
      <c r="AA149" s="97" t="s">
        <v>276</v>
      </c>
      <c r="AB149" s="99"/>
      <c r="AC149" s="445"/>
      <c r="AE149" s="142" t="str">
        <f>+I150</f>
        <v>□</v>
      </c>
      <c r="AH149" s="113" t="s">
        <v>277</v>
      </c>
      <c r="AJ149" s="45" t="str">
        <f>IF(Y149&gt;0,IF(Y149&lt;300,"③床1100",IF(Y149&lt;650,"②腰800",IF(Y149&gt;=1100,"基準なし","①床1100"))),"■未答")</f>
        <v>■未答</v>
      </c>
    </row>
    <row r="150" spans="2:61" ht="20.100000000000001" customHeight="1" x14ac:dyDescent="0.15">
      <c r="B150" s="592"/>
      <c r="C150" s="593"/>
      <c r="D150" s="595"/>
      <c r="E150" s="744"/>
      <c r="F150" s="449" t="s">
        <v>278</v>
      </c>
      <c r="G150" s="450"/>
      <c r="H150" s="451"/>
      <c r="I150" s="63" t="s">
        <v>123</v>
      </c>
      <c r="J150" s="37" t="s">
        <v>279</v>
      </c>
      <c r="K150" s="37"/>
      <c r="L150" s="37"/>
      <c r="M150" s="37"/>
      <c r="N150" s="37"/>
      <c r="O150" s="37"/>
      <c r="P150" s="37"/>
      <c r="Q150" s="39"/>
      <c r="R150" s="465" t="s">
        <v>280</v>
      </c>
      <c r="S150" s="466"/>
      <c r="T150" s="466"/>
      <c r="U150" s="466"/>
      <c r="V150" s="466"/>
      <c r="W150" s="466"/>
      <c r="X150" s="466"/>
      <c r="Y150" s="464"/>
      <c r="Z150" s="464"/>
      <c r="AA150" s="97" t="s">
        <v>173</v>
      </c>
      <c r="AB150" s="99"/>
      <c r="AC150" s="445"/>
      <c r="AH150" s="113" t="s">
        <v>281</v>
      </c>
      <c r="AJ150" s="45" t="str">
        <f>IF(Y150&gt;0,IF(Y149&lt;300,"◎不問",IF(Y149&lt;650,IF(Y150&lt;800,"◆未達","●適合"),IF(Y149&gt;=1100,"基準なし","◎不問"))),"■未答")</f>
        <v>■未答</v>
      </c>
    </row>
    <row r="151" spans="2:61" ht="20.100000000000001" customHeight="1" x14ac:dyDescent="0.15">
      <c r="B151" s="592"/>
      <c r="C151" s="593"/>
      <c r="D151" s="595"/>
      <c r="E151" s="744"/>
      <c r="F151" s="452"/>
      <c r="G151" s="453"/>
      <c r="H151" s="454"/>
      <c r="I151" s="174"/>
      <c r="J151" s="95"/>
      <c r="K151" s="95"/>
      <c r="L151" s="95"/>
      <c r="M151" s="95"/>
      <c r="N151" s="95"/>
      <c r="O151" s="95"/>
      <c r="P151" s="95"/>
      <c r="Q151" s="96"/>
      <c r="R151" s="465" t="s">
        <v>282</v>
      </c>
      <c r="S151" s="466"/>
      <c r="T151" s="466"/>
      <c r="U151" s="466"/>
      <c r="V151" s="466"/>
      <c r="W151" s="466"/>
      <c r="X151" s="466"/>
      <c r="Y151" s="464"/>
      <c r="Z151" s="464"/>
      <c r="AA151" s="97" t="s">
        <v>255</v>
      </c>
      <c r="AB151" s="99"/>
      <c r="AC151" s="445"/>
      <c r="AH151" s="113" t="s">
        <v>283</v>
      </c>
      <c r="AJ151" s="45" t="str">
        <f>IF(Y149&gt;0,IF(Y149&gt;=300,IF(Y149&lt;650,"◎不問",IF(Y149&lt;1100,IF(Y151&lt;1100,"◆未達","●適合"),"基準なし")),IF(Y151&lt;1100,"◆未達","●適合")),"■未答")</f>
        <v>■未答</v>
      </c>
    </row>
    <row r="152" spans="2:61" ht="20.100000000000001" customHeight="1" x14ac:dyDescent="0.15">
      <c r="B152" s="592"/>
      <c r="C152" s="593"/>
      <c r="D152" s="595"/>
      <c r="E152" s="744"/>
      <c r="F152" s="449" t="s">
        <v>284</v>
      </c>
      <c r="G152" s="450"/>
      <c r="H152" s="451"/>
      <c r="I152" s="186"/>
      <c r="J152" s="95"/>
      <c r="K152" s="95"/>
      <c r="L152" s="95"/>
      <c r="M152" s="95"/>
      <c r="N152" s="95"/>
      <c r="O152" s="95"/>
      <c r="P152" s="95"/>
      <c r="Q152" s="96"/>
      <c r="R152" s="157"/>
      <c r="S152" s="97"/>
      <c r="T152" s="97"/>
      <c r="U152" s="97"/>
      <c r="V152" s="97"/>
      <c r="W152" s="97"/>
      <c r="X152" s="97"/>
      <c r="Y152" s="641"/>
      <c r="Z152" s="641"/>
      <c r="AA152" s="97"/>
      <c r="AB152" s="99"/>
      <c r="AC152" s="445"/>
      <c r="AH152" s="113" t="s">
        <v>285</v>
      </c>
      <c r="AJ152" s="45" t="str">
        <f>IF(Y149&gt;0,IF(Y151&gt;0,IF(Y149+Y150-Y151=0,"●相互OK","▼矛盾"),"■まだ片方"),"■未答")</f>
        <v>■未答</v>
      </c>
    </row>
    <row r="153" spans="2:61" ht="20.100000000000001" customHeight="1" x14ac:dyDescent="0.15">
      <c r="B153" s="592"/>
      <c r="C153" s="593"/>
      <c r="D153" s="595"/>
      <c r="E153" s="594"/>
      <c r="F153" s="452"/>
      <c r="G153" s="453"/>
      <c r="H153" s="454"/>
      <c r="I153" s="187"/>
      <c r="J153" s="101"/>
      <c r="K153" s="101"/>
      <c r="L153" s="101"/>
      <c r="M153" s="101"/>
      <c r="N153" s="101"/>
      <c r="O153" s="101"/>
      <c r="P153" s="101"/>
      <c r="Q153" s="102"/>
      <c r="R153" s="88"/>
      <c r="S153" s="88"/>
      <c r="T153" s="88"/>
      <c r="U153" s="88"/>
      <c r="V153" s="88"/>
      <c r="W153" s="88"/>
      <c r="X153" s="88"/>
      <c r="Y153" s="88"/>
      <c r="Z153" s="88"/>
      <c r="AA153" s="88"/>
      <c r="AB153" s="90"/>
      <c r="AC153" s="446"/>
    </row>
    <row r="154" spans="2:61" s="142" customFormat="1" ht="21.95" customHeight="1" x14ac:dyDescent="0.15">
      <c r="B154" s="592"/>
      <c r="C154" s="593"/>
      <c r="D154" s="595"/>
      <c r="E154" s="743" t="s">
        <v>286</v>
      </c>
      <c r="F154" s="449" t="s">
        <v>287</v>
      </c>
      <c r="G154" s="450"/>
      <c r="H154" s="451"/>
      <c r="I154" s="345" t="s">
        <v>85</v>
      </c>
      <c r="J154" s="346" t="s">
        <v>373</v>
      </c>
      <c r="K154" s="349"/>
      <c r="L154" s="349"/>
      <c r="M154" s="349"/>
      <c r="N154" s="37"/>
      <c r="O154" s="37"/>
      <c r="P154" s="37"/>
      <c r="Q154" s="39"/>
      <c r="R154" s="345" t="s">
        <v>85</v>
      </c>
      <c r="S154" s="346" t="s">
        <v>510</v>
      </c>
      <c r="T154" s="348"/>
      <c r="U154" s="348"/>
      <c r="V154" s="97"/>
      <c r="W154" s="97"/>
      <c r="X154" s="97"/>
      <c r="Y154" s="97"/>
      <c r="Z154" s="97"/>
      <c r="AA154" s="97"/>
      <c r="AB154" s="99"/>
      <c r="AC154" s="483"/>
      <c r="AD154" s="188"/>
      <c r="AE154" s="142" t="str">
        <f>I154</f>
        <v>□</v>
      </c>
      <c r="AF154" s="142" t="str">
        <f>R154</f>
        <v>□</v>
      </c>
      <c r="AG154" s="188"/>
      <c r="AH154" s="45" t="str">
        <f>IF(AE154&amp;AE157&amp;AE158="■□□","◎無し",IF(AE154&amp;AE157&amp;AE158="□■□","●適合",IF(AE154&amp;AE157&amp;AE158="□□■","◆未達",IF(AE154&amp;AE157&amp;AE158="□□□","■未答","▼矛盾"))))</f>
        <v>■未答</v>
      </c>
      <c r="AI154" s="61"/>
      <c r="AJ154" s="46" t="str">
        <f>IF(AF154&amp;AF155&amp;AF156="■□□","◎無し",IF(AF154&amp;AF155&amp;AF156="□■□","●適合",IF(AF154&amp;AF155&amp;AF156="□□■","●適合",IF(AF154&amp;AF155&amp;AF156="□■■","●適合",IF(AF154&amp;AF155&amp;AF156="□□□","■未答","▼矛盾")))))</f>
        <v>■未答</v>
      </c>
      <c r="AK154" s="2"/>
      <c r="AL154" s="37" t="s">
        <v>111</v>
      </c>
      <c r="AM154" s="46" t="s">
        <v>112</v>
      </c>
      <c r="AN154" s="46" t="s">
        <v>113</v>
      </c>
      <c r="AO154" s="46" t="s">
        <v>114</v>
      </c>
      <c r="AP154" s="46" t="s">
        <v>115</v>
      </c>
      <c r="AQ154" s="46" t="s">
        <v>91</v>
      </c>
      <c r="BB154" s="143"/>
      <c r="BC154" s="143"/>
      <c r="BD154" s="143"/>
      <c r="BE154" s="143"/>
      <c r="BF154" s="143"/>
      <c r="BG154" s="143"/>
      <c r="BH154" s="143"/>
      <c r="BI154" s="143"/>
    </row>
    <row r="155" spans="2:61" s="142" customFormat="1" ht="21.95" customHeight="1" x14ac:dyDescent="0.15">
      <c r="B155" s="592"/>
      <c r="C155" s="593"/>
      <c r="D155" s="595"/>
      <c r="E155" s="744"/>
      <c r="F155" s="571"/>
      <c r="G155" s="572"/>
      <c r="H155" s="573"/>
      <c r="I155" s="270"/>
      <c r="J155" s="268"/>
      <c r="K155" s="37"/>
      <c r="L155" s="37"/>
      <c r="M155" s="37"/>
      <c r="N155" s="37"/>
      <c r="O155" s="37"/>
      <c r="P155" s="37"/>
      <c r="Q155" s="39"/>
      <c r="R155" s="345" t="s">
        <v>85</v>
      </c>
      <c r="S155" s="346" t="s">
        <v>509</v>
      </c>
      <c r="T155" s="348"/>
      <c r="U155" s="348"/>
      <c r="V155" s="97"/>
      <c r="W155" s="97"/>
      <c r="X155" s="97"/>
      <c r="Y155" s="97"/>
      <c r="Z155" s="97"/>
      <c r="AA155" s="97"/>
      <c r="AB155" s="99"/>
      <c r="AC155" s="483"/>
      <c r="AD155" s="188"/>
      <c r="AF155" s="142" t="str">
        <f>R155</f>
        <v>□</v>
      </c>
      <c r="AG155" s="188"/>
      <c r="AH155" s="61"/>
      <c r="AI155" s="61"/>
      <c r="AJ155" s="2"/>
      <c r="AK155" s="2"/>
      <c r="AL155" s="37"/>
      <c r="AM155" s="43" t="s">
        <v>65</v>
      </c>
      <c r="AN155" s="43" t="s">
        <v>66</v>
      </c>
      <c r="AO155" s="43" t="s">
        <v>67</v>
      </c>
      <c r="AP155" s="45" t="s">
        <v>92</v>
      </c>
      <c r="AQ155" s="45" t="s">
        <v>68</v>
      </c>
      <c r="BB155" s="143"/>
      <c r="BC155" s="143"/>
      <c r="BD155" s="143"/>
      <c r="BE155" s="143"/>
      <c r="BF155" s="143"/>
      <c r="BG155" s="143"/>
      <c r="BH155" s="143"/>
      <c r="BI155" s="143"/>
    </row>
    <row r="156" spans="2:61" s="142" customFormat="1" ht="21.95" customHeight="1" x14ac:dyDescent="0.15">
      <c r="B156" s="592"/>
      <c r="C156" s="593"/>
      <c r="D156" s="595"/>
      <c r="E156" s="744"/>
      <c r="F156" s="571"/>
      <c r="G156" s="572"/>
      <c r="H156" s="573"/>
      <c r="I156" s="270"/>
      <c r="J156" s="268"/>
      <c r="K156" s="37"/>
      <c r="L156" s="37"/>
      <c r="M156" s="37"/>
      <c r="N156" s="37"/>
      <c r="O156" s="37"/>
      <c r="P156" s="37"/>
      <c r="Q156" s="39"/>
      <c r="R156" s="345" t="s">
        <v>85</v>
      </c>
      <c r="S156" s="346" t="s">
        <v>508</v>
      </c>
      <c r="T156" s="348"/>
      <c r="U156" s="348"/>
      <c r="V156" s="97"/>
      <c r="W156" s="97"/>
      <c r="X156" s="97"/>
      <c r="Y156" s="97"/>
      <c r="Z156" s="97"/>
      <c r="AA156" s="97"/>
      <c r="AB156" s="99"/>
      <c r="AC156" s="483"/>
      <c r="AD156" s="188"/>
      <c r="AF156" s="142" t="str">
        <f>R156</f>
        <v>□</v>
      </c>
      <c r="AG156" s="188"/>
      <c r="AH156" s="61"/>
      <c r="AI156" s="61"/>
      <c r="AJ156" s="2"/>
      <c r="AK156" s="2"/>
      <c r="AL156" s="37" t="s">
        <v>111</v>
      </c>
      <c r="AM156" s="46" t="s">
        <v>112</v>
      </c>
      <c r="AN156" s="46" t="s">
        <v>113</v>
      </c>
      <c r="AO156" s="46" t="s">
        <v>114</v>
      </c>
      <c r="AP156" s="46" t="s">
        <v>530</v>
      </c>
      <c r="AQ156" s="46" t="s">
        <v>115</v>
      </c>
      <c r="AR156" s="46" t="s">
        <v>91</v>
      </c>
      <c r="BB156" s="143"/>
      <c r="BC156" s="143"/>
      <c r="BD156" s="143"/>
      <c r="BE156" s="143"/>
      <c r="BF156" s="143"/>
      <c r="BG156" s="143"/>
      <c r="BH156" s="143"/>
      <c r="BI156" s="143"/>
    </row>
    <row r="157" spans="2:61" ht="21.95" customHeight="1" x14ac:dyDescent="0.15">
      <c r="B157" s="592"/>
      <c r="C157" s="593"/>
      <c r="D157" s="595"/>
      <c r="E157" s="744"/>
      <c r="F157" s="571"/>
      <c r="G157" s="572"/>
      <c r="H157" s="573"/>
      <c r="I157" s="94"/>
      <c r="J157" s="95"/>
      <c r="K157" s="95"/>
      <c r="L157" s="95"/>
      <c r="M157" s="95"/>
      <c r="N157" s="95"/>
      <c r="O157" s="95"/>
      <c r="P157" s="95"/>
      <c r="Q157" s="96"/>
      <c r="R157" s="455" t="s">
        <v>110</v>
      </c>
      <c r="S157" s="456"/>
      <c r="T157" s="456"/>
      <c r="U157" s="456"/>
      <c r="V157" s="456"/>
      <c r="W157" s="456"/>
      <c r="X157" s="456"/>
      <c r="Y157" s="456"/>
      <c r="Z157" s="456"/>
      <c r="AA157" s="456"/>
      <c r="AB157" s="457"/>
      <c r="AC157" s="483"/>
      <c r="AD157" s="189"/>
      <c r="AE157" s="142" t="str">
        <f>I158</f>
        <v>□</v>
      </c>
      <c r="AF157" s="189"/>
      <c r="AG157" s="189"/>
      <c r="AL157" s="37"/>
      <c r="AM157" s="43" t="s">
        <v>65</v>
      </c>
      <c r="AN157" s="43" t="s">
        <v>66</v>
      </c>
      <c r="AO157" s="43" t="s">
        <v>66</v>
      </c>
      <c r="AP157" s="43" t="s">
        <v>66</v>
      </c>
      <c r="AQ157" s="45" t="s">
        <v>92</v>
      </c>
      <c r="AR157" s="45" t="s">
        <v>68</v>
      </c>
    </row>
    <row r="158" spans="2:61" ht="21.95" customHeight="1" x14ac:dyDescent="0.15">
      <c r="B158" s="592"/>
      <c r="C158" s="593"/>
      <c r="D158" s="595"/>
      <c r="E158" s="744"/>
      <c r="F158" s="452"/>
      <c r="G158" s="453"/>
      <c r="H158" s="454"/>
      <c r="I158" s="63" t="s">
        <v>106</v>
      </c>
      <c r="J158" s="37" t="s">
        <v>187</v>
      </c>
      <c r="K158" s="37"/>
      <c r="L158" s="37"/>
      <c r="M158" s="37"/>
      <c r="N158" s="37"/>
      <c r="O158" s="37"/>
      <c r="P158" s="37"/>
      <c r="Q158" s="39"/>
      <c r="R158" s="465" t="s">
        <v>288</v>
      </c>
      <c r="S158" s="466"/>
      <c r="T158" s="466"/>
      <c r="U158" s="466"/>
      <c r="V158" s="466"/>
      <c r="W158" s="466"/>
      <c r="X158" s="466"/>
      <c r="Y158" s="464"/>
      <c r="Z158" s="464"/>
      <c r="AA158" s="97" t="s">
        <v>276</v>
      </c>
      <c r="AB158" s="99"/>
      <c r="AC158" s="483"/>
      <c r="AD158" s="189"/>
      <c r="AE158" s="142" t="str">
        <f>I159</f>
        <v>□</v>
      </c>
      <c r="AF158" s="189"/>
      <c r="AG158" s="189"/>
      <c r="AH158" s="113" t="s">
        <v>289</v>
      </c>
      <c r="AJ158" s="45" t="str">
        <f>IF(Y158&gt;0,IF(Y158&lt;300,"③床1100",IF(Y158&lt;650,"②腰800",IF(Y158&gt;=800,"基準なし","①床から"))),"■未答")</f>
        <v>■未答</v>
      </c>
    </row>
    <row r="159" spans="2:61" ht="20.100000000000001" customHeight="1" x14ac:dyDescent="0.15">
      <c r="B159" s="592"/>
      <c r="C159" s="593"/>
      <c r="D159" s="595"/>
      <c r="E159" s="744"/>
      <c r="F159" s="449" t="s">
        <v>290</v>
      </c>
      <c r="G159" s="450"/>
      <c r="H159" s="451"/>
      <c r="I159" s="63" t="s">
        <v>123</v>
      </c>
      <c r="J159" s="37" t="s">
        <v>279</v>
      </c>
      <c r="K159" s="37"/>
      <c r="L159" s="37"/>
      <c r="M159" s="37"/>
      <c r="N159" s="37"/>
      <c r="O159" s="37"/>
      <c r="P159" s="37"/>
      <c r="Q159" s="39"/>
      <c r="R159" s="465" t="s">
        <v>291</v>
      </c>
      <c r="S159" s="466"/>
      <c r="T159" s="466"/>
      <c r="U159" s="466"/>
      <c r="V159" s="466"/>
      <c r="W159" s="466"/>
      <c r="X159" s="466"/>
      <c r="Y159" s="464"/>
      <c r="Z159" s="464"/>
      <c r="AA159" s="97" t="s">
        <v>173</v>
      </c>
      <c r="AB159" s="99"/>
      <c r="AC159" s="483"/>
      <c r="AD159" s="189"/>
      <c r="AE159" s="189"/>
      <c r="AF159" s="189"/>
      <c r="AG159" s="189"/>
      <c r="AH159" s="113" t="s">
        <v>292</v>
      </c>
      <c r="AJ159" s="45" t="str">
        <f>IF(Y159&gt;0,IF(Y158&lt;300,"◎不問",IF(Y158&lt;650,IF(Y159&lt;800,"◆未達","●適合"),IF(Y158&gt;=800,"基準なし","◎不問"))),"■未答")</f>
        <v>■未答</v>
      </c>
    </row>
    <row r="160" spans="2:61" ht="20.100000000000001" customHeight="1" x14ac:dyDescent="0.15">
      <c r="B160" s="592"/>
      <c r="C160" s="593"/>
      <c r="D160" s="595"/>
      <c r="E160" s="744"/>
      <c r="F160" s="452"/>
      <c r="G160" s="453"/>
      <c r="H160" s="454"/>
      <c r="I160" s="174"/>
      <c r="J160" s="95"/>
      <c r="K160" s="95"/>
      <c r="L160" s="95"/>
      <c r="M160" s="95"/>
      <c r="N160" s="95"/>
      <c r="O160" s="95"/>
      <c r="P160" s="95"/>
      <c r="Q160" s="96"/>
      <c r="R160" s="632" t="s">
        <v>293</v>
      </c>
      <c r="S160" s="468"/>
      <c r="T160" s="468"/>
      <c r="U160" s="468"/>
      <c r="V160" s="468"/>
      <c r="W160" s="468"/>
      <c r="X160" s="468"/>
      <c r="Y160" s="464"/>
      <c r="Z160" s="464"/>
      <c r="AA160" s="97" t="s">
        <v>255</v>
      </c>
      <c r="AB160" s="99"/>
      <c r="AC160" s="483"/>
      <c r="AD160" s="189"/>
      <c r="AE160" s="189"/>
      <c r="AF160" s="189"/>
      <c r="AG160" s="189"/>
      <c r="AH160" s="113" t="s">
        <v>294</v>
      </c>
      <c r="AJ160" s="45" t="str">
        <f>IF(Y158&gt;0,IF(Y158&gt;=300,IF(Y158&lt;650,"◎不問",IF(Y158&lt;800,IF(Y160&lt;800,"◆未達","●適合"),"基準なし")),IF(Y160&lt;1100,"◆未達","●適合")),"■未答")</f>
        <v>■未答</v>
      </c>
    </row>
    <row r="161" spans="2:61" ht="20.100000000000001" customHeight="1" x14ac:dyDescent="0.15">
      <c r="B161" s="592"/>
      <c r="C161" s="593"/>
      <c r="D161" s="595"/>
      <c r="E161" s="744"/>
      <c r="F161" s="449" t="s">
        <v>295</v>
      </c>
      <c r="G161" s="450"/>
      <c r="H161" s="451"/>
      <c r="I161" s="186"/>
      <c r="J161" s="95"/>
      <c r="K161" s="95"/>
      <c r="L161" s="95"/>
      <c r="M161" s="95"/>
      <c r="N161" s="95"/>
      <c r="O161" s="95"/>
      <c r="P161" s="95"/>
      <c r="Q161" s="96"/>
      <c r="R161" s="632" t="s">
        <v>296</v>
      </c>
      <c r="S161" s="468"/>
      <c r="T161" s="468"/>
      <c r="U161" s="468"/>
      <c r="V161" s="468"/>
      <c r="W161" s="468"/>
      <c r="X161" s="468"/>
      <c r="Y161" s="464"/>
      <c r="Z161" s="464"/>
      <c r="AA161" s="97" t="s">
        <v>255</v>
      </c>
      <c r="AB161" s="99"/>
      <c r="AC161" s="483"/>
      <c r="AD161" s="189"/>
      <c r="AE161" s="189"/>
      <c r="AF161" s="189"/>
      <c r="AG161" s="189"/>
      <c r="AH161" s="113" t="s">
        <v>294</v>
      </c>
      <c r="AJ161" s="45" t="str">
        <f>IF(Y158&gt;0,IF(Y158&gt;=300,IF(Y158&lt;650,"◎不問",IF(Y158&lt;800,IF(Y161&lt;1100,"◆未達","●適合"),"基準なし")),IF(Y161&lt;1100,"◆未達","●適合")),"■未答")</f>
        <v>■未答</v>
      </c>
    </row>
    <row r="162" spans="2:61" ht="20.100000000000001" customHeight="1" x14ac:dyDescent="0.15">
      <c r="B162" s="592"/>
      <c r="C162" s="593"/>
      <c r="D162" s="595"/>
      <c r="E162" s="594"/>
      <c r="F162" s="452"/>
      <c r="G162" s="453"/>
      <c r="H162" s="454"/>
      <c r="I162" s="187"/>
      <c r="J162" s="101"/>
      <c r="K162" s="101"/>
      <c r="L162" s="101"/>
      <c r="M162" s="101"/>
      <c r="N162" s="101"/>
      <c r="O162" s="101"/>
      <c r="P162" s="101"/>
      <c r="Q162" s="102"/>
      <c r="R162" s="88"/>
      <c r="S162" s="88"/>
      <c r="T162" s="88"/>
      <c r="U162" s="88"/>
      <c r="V162" s="88"/>
      <c r="W162" s="88"/>
      <c r="X162" s="88"/>
      <c r="Y162" s="88"/>
      <c r="Z162" s="88"/>
      <c r="AA162" s="88"/>
      <c r="AB162" s="90"/>
      <c r="AC162" s="483"/>
      <c r="AD162" s="189"/>
      <c r="AE162" s="189"/>
      <c r="AF162" s="189"/>
      <c r="AG162" s="189"/>
    </row>
    <row r="163" spans="2:61" s="142" customFormat="1" ht="24" customHeight="1" x14ac:dyDescent="0.15">
      <c r="B163" s="592" t="s">
        <v>297</v>
      </c>
      <c r="C163" s="593"/>
      <c r="D163" s="595"/>
      <c r="E163" s="743" t="s">
        <v>298</v>
      </c>
      <c r="F163" s="449" t="s">
        <v>299</v>
      </c>
      <c r="G163" s="450"/>
      <c r="H163" s="451"/>
      <c r="I163" s="345" t="s">
        <v>85</v>
      </c>
      <c r="J163" s="346" t="s">
        <v>373</v>
      </c>
      <c r="K163" s="349"/>
      <c r="L163" s="349"/>
      <c r="M163" s="349"/>
      <c r="N163" s="37"/>
      <c r="O163" s="37"/>
      <c r="P163" s="37"/>
      <c r="Q163" s="39"/>
      <c r="R163" s="345" t="s">
        <v>85</v>
      </c>
      <c r="S163" s="346" t="s">
        <v>511</v>
      </c>
      <c r="T163" s="348"/>
      <c r="U163" s="97"/>
      <c r="V163" s="97"/>
      <c r="W163" s="97"/>
      <c r="X163" s="97"/>
      <c r="Y163" s="97"/>
      <c r="Z163" s="97"/>
      <c r="AA163" s="97"/>
      <c r="AB163" s="99"/>
      <c r="AC163" s="483"/>
      <c r="AE163" s="142" t="str">
        <f>I163</f>
        <v>□</v>
      </c>
      <c r="AF163" s="142" t="str">
        <f>R163</f>
        <v>□</v>
      </c>
      <c r="AH163" s="45" t="str">
        <f>IF(AE163&amp;AE166&amp;AE167="■□□","◎無し",IF(AE163&amp;AE166&amp;AE167="□■□","●適合",IF(AE163&amp;AE166&amp;AE167="□□■","◆未達",IF(AE163&amp;AE166&amp;AE167="□□□","■未答","▼矛盾"))))</f>
        <v>■未答</v>
      </c>
      <c r="AI163" s="61"/>
      <c r="AJ163" s="46" t="str">
        <f>IF(AF163&amp;AF164&amp;AF165="■□□","◎無し",IF(AF163&amp;AF164&amp;AF165="□■□","●適合",IF(AF163&amp;AF164&amp;AF165="□□■","●適合",IF(AF163&amp;AF164&amp;AF165="□■■","●適合",IF(AF163&amp;AF164&amp;AF165="□□□","■未答","▼矛盾")))))</f>
        <v>■未答</v>
      </c>
      <c r="AK163" s="2"/>
      <c r="AL163" s="37" t="s">
        <v>111</v>
      </c>
      <c r="AM163" s="46" t="s">
        <v>112</v>
      </c>
      <c r="AN163" s="46" t="s">
        <v>113</v>
      </c>
      <c r="AO163" s="46" t="s">
        <v>114</v>
      </c>
      <c r="AP163" s="46" t="s">
        <v>115</v>
      </c>
      <c r="AQ163" s="46" t="s">
        <v>91</v>
      </c>
      <c r="BB163" s="143"/>
      <c r="BC163" s="143"/>
      <c r="BD163" s="143"/>
      <c r="BE163" s="143"/>
      <c r="BF163" s="143"/>
      <c r="BG163" s="143"/>
      <c r="BH163" s="143"/>
      <c r="BI163" s="143"/>
    </row>
    <row r="164" spans="2:61" s="142" customFormat="1" ht="24" customHeight="1" x14ac:dyDescent="0.15">
      <c r="B164" s="592"/>
      <c r="C164" s="593"/>
      <c r="D164" s="595"/>
      <c r="E164" s="744"/>
      <c r="F164" s="571"/>
      <c r="G164" s="572"/>
      <c r="H164" s="573"/>
      <c r="I164" s="270"/>
      <c r="J164" s="268"/>
      <c r="K164" s="37"/>
      <c r="L164" s="37"/>
      <c r="M164" s="37"/>
      <c r="N164" s="37"/>
      <c r="O164" s="37"/>
      <c r="P164" s="37"/>
      <c r="Q164" s="39"/>
      <c r="R164" s="345" t="s">
        <v>85</v>
      </c>
      <c r="S164" s="346" t="s">
        <v>509</v>
      </c>
      <c r="T164" s="348"/>
      <c r="U164" s="97"/>
      <c r="V164" s="97"/>
      <c r="W164" s="97"/>
      <c r="X164" s="97"/>
      <c r="Y164" s="97"/>
      <c r="Z164" s="97"/>
      <c r="AA164" s="97"/>
      <c r="AB164" s="99"/>
      <c r="AC164" s="483"/>
      <c r="AF164" s="142" t="str">
        <f>R164</f>
        <v>□</v>
      </c>
      <c r="AH164" s="61"/>
      <c r="AI164" s="61"/>
      <c r="AJ164" s="2"/>
      <c r="AK164" s="2"/>
      <c r="AL164" s="37"/>
      <c r="AM164" s="43" t="s">
        <v>65</v>
      </c>
      <c r="AN164" s="43" t="s">
        <v>66</v>
      </c>
      <c r="AO164" s="43" t="s">
        <v>67</v>
      </c>
      <c r="AP164" s="45" t="s">
        <v>92</v>
      </c>
      <c r="AQ164" s="45" t="s">
        <v>68</v>
      </c>
      <c r="BB164" s="143"/>
      <c r="BC164" s="143"/>
      <c r="BD164" s="143"/>
      <c r="BE164" s="143"/>
      <c r="BF164" s="143"/>
      <c r="BG164" s="143"/>
      <c r="BH164" s="143"/>
      <c r="BI164" s="143"/>
    </row>
    <row r="165" spans="2:61" s="142" customFormat="1" ht="24" customHeight="1" x14ac:dyDescent="0.15">
      <c r="B165" s="592"/>
      <c r="C165" s="593"/>
      <c r="D165" s="595"/>
      <c r="E165" s="744"/>
      <c r="F165" s="571"/>
      <c r="G165" s="572"/>
      <c r="H165" s="573"/>
      <c r="I165" s="270"/>
      <c r="J165" s="268"/>
      <c r="K165" s="37"/>
      <c r="L165" s="37"/>
      <c r="M165" s="37"/>
      <c r="N165" s="37"/>
      <c r="O165" s="37"/>
      <c r="P165" s="37"/>
      <c r="Q165" s="39"/>
      <c r="R165" s="345" t="s">
        <v>85</v>
      </c>
      <c r="S165" s="346" t="s">
        <v>508</v>
      </c>
      <c r="T165" s="348"/>
      <c r="U165" s="97"/>
      <c r="V165" s="97"/>
      <c r="W165" s="97"/>
      <c r="X165" s="97"/>
      <c r="Y165" s="97"/>
      <c r="Z165" s="97"/>
      <c r="AA165" s="97"/>
      <c r="AB165" s="99"/>
      <c r="AC165" s="483"/>
      <c r="AF165" s="142" t="str">
        <f>R165</f>
        <v>□</v>
      </c>
      <c r="AH165" s="61"/>
      <c r="AI165" s="61"/>
      <c r="AJ165" s="2"/>
      <c r="AK165" s="2"/>
      <c r="AL165" s="37" t="s">
        <v>111</v>
      </c>
      <c r="AM165" s="46" t="s">
        <v>112</v>
      </c>
      <c r="AN165" s="46" t="s">
        <v>113</v>
      </c>
      <c r="AO165" s="46" t="s">
        <v>114</v>
      </c>
      <c r="AP165" s="46" t="s">
        <v>530</v>
      </c>
      <c r="AQ165" s="46" t="s">
        <v>115</v>
      </c>
      <c r="AR165" s="46" t="s">
        <v>91</v>
      </c>
      <c r="BB165" s="143"/>
      <c r="BC165" s="143"/>
      <c r="BD165" s="143"/>
      <c r="BE165" s="143"/>
      <c r="BF165" s="143"/>
      <c r="BG165" s="143"/>
      <c r="BH165" s="143"/>
      <c r="BI165" s="143"/>
    </row>
    <row r="166" spans="2:61" ht="24" customHeight="1" x14ac:dyDescent="0.15">
      <c r="B166" s="592"/>
      <c r="C166" s="593"/>
      <c r="D166" s="595"/>
      <c r="E166" s="744"/>
      <c r="F166" s="571"/>
      <c r="G166" s="572"/>
      <c r="H166" s="573"/>
      <c r="I166" s="94"/>
      <c r="J166" s="95"/>
      <c r="K166" s="95"/>
      <c r="L166" s="95"/>
      <c r="M166" s="95"/>
      <c r="N166" s="95"/>
      <c r="O166" s="95"/>
      <c r="P166" s="95"/>
      <c r="Q166" s="96"/>
      <c r="R166" s="455" t="s">
        <v>110</v>
      </c>
      <c r="S166" s="456"/>
      <c r="T166" s="456"/>
      <c r="U166" s="456"/>
      <c r="V166" s="456"/>
      <c r="W166" s="456"/>
      <c r="X166" s="456"/>
      <c r="Y166" s="456"/>
      <c r="Z166" s="456"/>
      <c r="AA166" s="456"/>
      <c r="AB166" s="457"/>
      <c r="AC166" s="483"/>
      <c r="AE166" s="142" t="str">
        <f>I167</f>
        <v>□</v>
      </c>
      <c r="AL166" s="37"/>
      <c r="AM166" s="43" t="s">
        <v>65</v>
      </c>
      <c r="AN166" s="43" t="s">
        <v>66</v>
      </c>
      <c r="AO166" s="43" t="s">
        <v>66</v>
      </c>
      <c r="AP166" s="43" t="s">
        <v>66</v>
      </c>
      <c r="AQ166" s="45" t="s">
        <v>92</v>
      </c>
      <c r="AR166" s="45" t="s">
        <v>68</v>
      </c>
    </row>
    <row r="167" spans="2:61" ht="24" customHeight="1" x14ac:dyDescent="0.15">
      <c r="B167" s="592"/>
      <c r="C167" s="593"/>
      <c r="D167" s="595"/>
      <c r="E167" s="744"/>
      <c r="F167" s="452"/>
      <c r="G167" s="453"/>
      <c r="H167" s="454"/>
      <c r="I167" s="63" t="s">
        <v>106</v>
      </c>
      <c r="J167" s="37" t="s">
        <v>187</v>
      </c>
      <c r="K167" s="37"/>
      <c r="L167" s="37"/>
      <c r="M167" s="37"/>
      <c r="N167" s="37"/>
      <c r="O167" s="37"/>
      <c r="P167" s="37"/>
      <c r="Q167" s="39"/>
      <c r="R167" s="632" t="s">
        <v>275</v>
      </c>
      <c r="S167" s="468"/>
      <c r="T167" s="468"/>
      <c r="U167" s="468"/>
      <c r="V167" s="468"/>
      <c r="W167" s="468"/>
      <c r="X167" s="468"/>
      <c r="Y167" s="464"/>
      <c r="Z167" s="464"/>
      <c r="AA167" s="97" t="s">
        <v>276</v>
      </c>
      <c r="AB167" s="99"/>
      <c r="AC167" s="483"/>
      <c r="AE167" s="142" t="str">
        <f>I168</f>
        <v>□</v>
      </c>
      <c r="AH167" s="113" t="s">
        <v>300</v>
      </c>
      <c r="AJ167" s="45" t="str">
        <f>IF(Y167&gt;0,IF(Y167&lt;650,"②擁800",IF(Y167&gt;800,"基準なし","①床踏800")),"■未答")</f>
        <v>■未答</v>
      </c>
    </row>
    <row r="168" spans="2:61" ht="24" customHeight="1" x14ac:dyDescent="0.15">
      <c r="B168" s="592"/>
      <c r="C168" s="593"/>
      <c r="D168" s="595"/>
      <c r="E168" s="744"/>
      <c r="F168" s="449" t="s">
        <v>42</v>
      </c>
      <c r="G168" s="450"/>
      <c r="H168" s="451"/>
      <c r="I168" s="63" t="s">
        <v>160</v>
      </c>
      <c r="J168" s="37" t="s">
        <v>279</v>
      </c>
      <c r="K168" s="37"/>
      <c r="L168" s="37"/>
      <c r="M168" s="37"/>
      <c r="N168" s="37"/>
      <c r="O168" s="37"/>
      <c r="P168" s="37"/>
      <c r="Q168" s="39"/>
      <c r="R168" s="632" t="s">
        <v>280</v>
      </c>
      <c r="S168" s="468"/>
      <c r="T168" s="468"/>
      <c r="U168" s="468"/>
      <c r="V168" s="468"/>
      <c r="W168" s="468"/>
      <c r="X168" s="468"/>
      <c r="Y168" s="464"/>
      <c r="Z168" s="464"/>
      <c r="AA168" s="97" t="s">
        <v>173</v>
      </c>
      <c r="AB168" s="99"/>
      <c r="AC168" s="483"/>
      <c r="AH168" s="113" t="s">
        <v>301</v>
      </c>
      <c r="AJ168" s="45" t="str">
        <f>IF(Y168&gt;0,IF(Y168&lt;800,"◆未達","●適合"),"■未答")</f>
        <v>■未答</v>
      </c>
    </row>
    <row r="169" spans="2:61" ht="24" customHeight="1" x14ac:dyDescent="0.15">
      <c r="B169" s="592"/>
      <c r="C169" s="593"/>
      <c r="D169" s="595"/>
      <c r="E169" s="594"/>
      <c r="F169" s="452"/>
      <c r="G169" s="453"/>
      <c r="H169" s="454"/>
      <c r="I169" s="85"/>
      <c r="J169" s="85"/>
      <c r="K169" s="85"/>
      <c r="L169" s="85"/>
      <c r="M169" s="85"/>
      <c r="N169" s="85"/>
      <c r="O169" s="85"/>
      <c r="P169" s="85"/>
      <c r="Q169" s="86"/>
      <c r="R169" s="157" t="s">
        <v>282</v>
      </c>
      <c r="S169" s="97"/>
      <c r="T169" s="97"/>
      <c r="U169" s="97"/>
      <c r="V169" s="97"/>
      <c r="W169" s="97"/>
      <c r="X169" s="97"/>
      <c r="Y169" s="464"/>
      <c r="Z169" s="464"/>
      <c r="AA169" s="97" t="s">
        <v>255</v>
      </c>
      <c r="AB169" s="90"/>
      <c r="AC169" s="483"/>
      <c r="AH169" s="113" t="s">
        <v>283</v>
      </c>
      <c r="AJ169" s="45" t="str">
        <f>IF(Y169&gt;0,IF(Y169&lt;800,"◆未達","●適合"),"■未答")</f>
        <v>■未答</v>
      </c>
    </row>
    <row r="170" spans="2:61" ht="24" customHeight="1" x14ac:dyDescent="0.15">
      <c r="B170" s="592"/>
      <c r="C170" s="593"/>
      <c r="D170" s="496" t="s">
        <v>43</v>
      </c>
      <c r="E170" s="516"/>
      <c r="F170" s="516"/>
      <c r="G170" s="516"/>
      <c r="H170" s="517"/>
      <c r="I170" s="57" t="s">
        <v>302</v>
      </c>
      <c r="J170" s="58" t="s">
        <v>109</v>
      </c>
      <c r="K170" s="58"/>
      <c r="L170" s="58"/>
      <c r="M170" s="58"/>
      <c r="N170" s="58"/>
      <c r="O170" s="58"/>
      <c r="P170" s="58"/>
      <c r="Q170" s="59"/>
      <c r="R170" s="79"/>
      <c r="S170" s="79"/>
      <c r="T170" s="79"/>
      <c r="U170" s="79"/>
      <c r="V170" s="79"/>
      <c r="W170" s="79"/>
      <c r="X170" s="79"/>
      <c r="Y170" s="79"/>
      <c r="Z170" s="79"/>
      <c r="AA170" s="79"/>
      <c r="AB170" s="79"/>
      <c r="AC170" s="444"/>
      <c r="AE170" s="1" t="str">
        <f t="shared" ref="AE170:AE176" si="1">+I170</f>
        <v>□</v>
      </c>
      <c r="AH170" s="45" t="str">
        <f>IF(AE170&amp;AE171&amp;AE172="■□□","◎無し",IF(AE170&amp;AE171&amp;AE172="□■□","●適合",IF(AE170&amp;AE171&amp;AE172="□□■","◆未達",IF(AE170&amp;AE171&amp;AE172="□□□","■未答","▼矛盾"))))</f>
        <v>■未答</v>
      </c>
      <c r="AI170" s="61"/>
      <c r="AJ170" s="2" t="str">
        <f>IF(W171&gt;110,"&gt;110","")</f>
        <v/>
      </c>
      <c r="AL170" s="37" t="s">
        <v>111</v>
      </c>
      <c r="AM170" s="46" t="s">
        <v>112</v>
      </c>
      <c r="AN170" s="46" t="s">
        <v>113</v>
      </c>
      <c r="AO170" s="46" t="s">
        <v>114</v>
      </c>
      <c r="AP170" s="46" t="s">
        <v>115</v>
      </c>
      <c r="AQ170" s="46" t="s">
        <v>91</v>
      </c>
    </row>
    <row r="171" spans="2:61" ht="29.25" customHeight="1" x14ac:dyDescent="0.15">
      <c r="B171" s="592"/>
      <c r="C171" s="593"/>
      <c r="D171" s="518"/>
      <c r="E171" s="519"/>
      <c r="F171" s="519"/>
      <c r="G171" s="519"/>
      <c r="H171" s="520"/>
      <c r="I171" s="63" t="s">
        <v>116</v>
      </c>
      <c r="J171" s="37" t="s">
        <v>187</v>
      </c>
      <c r="K171" s="37"/>
      <c r="L171" s="37"/>
      <c r="M171" s="37"/>
      <c r="N171" s="37"/>
      <c r="O171" s="37"/>
      <c r="P171" s="37"/>
      <c r="Q171" s="39"/>
      <c r="R171" s="469" t="s">
        <v>303</v>
      </c>
      <c r="S171" s="470"/>
      <c r="T171" s="470"/>
      <c r="U171" s="470"/>
      <c r="V171" s="470"/>
      <c r="W171" s="470"/>
      <c r="X171" s="470"/>
      <c r="Y171" s="464"/>
      <c r="Z171" s="464"/>
      <c r="AA171" s="49" t="s">
        <v>175</v>
      </c>
      <c r="AB171" s="49"/>
      <c r="AC171" s="445"/>
      <c r="AE171" s="1" t="str">
        <f t="shared" si="1"/>
        <v>□</v>
      </c>
      <c r="AH171" s="113" t="s">
        <v>304</v>
      </c>
      <c r="AJ171" s="45" t="str">
        <f>IF(Y171&gt;0,IF(Y171&gt;110,"◆未達","●適合"),"■未答")</f>
        <v>■未答</v>
      </c>
      <c r="AL171" s="37"/>
      <c r="AM171" s="43" t="s">
        <v>65</v>
      </c>
      <c r="AN171" s="43" t="s">
        <v>66</v>
      </c>
      <c r="AO171" s="43" t="s">
        <v>67</v>
      </c>
      <c r="AP171" s="45" t="s">
        <v>92</v>
      </c>
      <c r="AQ171" s="45" t="s">
        <v>68</v>
      </c>
    </row>
    <row r="172" spans="2:61" ht="24" customHeight="1" thickBot="1" x14ac:dyDescent="0.2">
      <c r="B172" s="613"/>
      <c r="C172" s="614"/>
      <c r="D172" s="615"/>
      <c r="E172" s="616"/>
      <c r="F172" s="616"/>
      <c r="G172" s="616"/>
      <c r="H172" s="617"/>
      <c r="I172" s="190" t="s">
        <v>106</v>
      </c>
      <c r="J172" s="148" t="s">
        <v>279</v>
      </c>
      <c r="K172" s="148"/>
      <c r="L172" s="148"/>
      <c r="M172" s="148"/>
      <c r="N172" s="148"/>
      <c r="O172" s="148"/>
      <c r="P172" s="148"/>
      <c r="Q172" s="149"/>
      <c r="R172" s="151"/>
      <c r="S172" s="151"/>
      <c r="T172" s="151"/>
      <c r="U172" s="151"/>
      <c r="V172" s="151"/>
      <c r="W172" s="151"/>
      <c r="X172" s="151"/>
      <c r="Y172" s="151"/>
      <c r="Z172" s="151"/>
      <c r="AA172" s="151"/>
      <c r="AB172" s="151"/>
      <c r="AC172" s="475"/>
      <c r="AE172" s="1" t="str">
        <f t="shared" si="1"/>
        <v>□</v>
      </c>
    </row>
    <row r="173" spans="2:61" ht="15.95" customHeight="1" x14ac:dyDescent="0.15">
      <c r="B173" s="581" t="s">
        <v>305</v>
      </c>
      <c r="C173" s="582"/>
      <c r="D173" s="608" t="s">
        <v>306</v>
      </c>
      <c r="E173" s="609"/>
      <c r="F173" s="609"/>
      <c r="G173" s="609"/>
      <c r="H173" s="610"/>
      <c r="I173" s="152" t="s">
        <v>144</v>
      </c>
      <c r="J173" s="642" t="s">
        <v>512</v>
      </c>
      <c r="K173" s="642"/>
      <c r="L173" s="642"/>
      <c r="M173" s="642"/>
      <c r="N173" s="642"/>
      <c r="O173" s="642"/>
      <c r="P173" s="642"/>
      <c r="Q173" s="643"/>
      <c r="R173" s="32"/>
      <c r="S173" s="33"/>
      <c r="T173" s="33"/>
      <c r="U173" s="33"/>
      <c r="V173" s="33"/>
      <c r="W173" s="33"/>
      <c r="X173" s="33"/>
      <c r="Y173" s="33"/>
      <c r="Z173" s="33"/>
      <c r="AA173" s="33"/>
      <c r="AB173" s="33"/>
      <c r="AC173" s="560"/>
      <c r="AE173" s="1" t="str">
        <f t="shared" si="1"/>
        <v>□</v>
      </c>
      <c r="AH173" s="45" t="str">
        <f>IF(AE173&amp;AE174&amp;AE175="■□□","◎無し",IF(AE173&amp;AE174&amp;AE175="□■□","●適合",IF(AE173&amp;AE174&amp;AE175="□□■","◆未達",IF(AE173&amp;AE174&amp;AE175="□□□","■未答","▼矛盾"))))</f>
        <v>■未答</v>
      </c>
      <c r="AI173" s="61"/>
      <c r="AL173" s="37" t="s">
        <v>111</v>
      </c>
      <c r="AM173" s="46" t="s">
        <v>112</v>
      </c>
      <c r="AN173" s="46" t="s">
        <v>113</v>
      </c>
      <c r="AO173" s="46" t="s">
        <v>114</v>
      </c>
      <c r="AP173" s="46" t="s">
        <v>115</v>
      </c>
      <c r="AQ173" s="46" t="s">
        <v>91</v>
      </c>
    </row>
    <row r="174" spans="2:61" ht="15.95" customHeight="1" x14ac:dyDescent="0.15">
      <c r="B174" s="583"/>
      <c r="C174" s="584"/>
      <c r="D174" s="599"/>
      <c r="E174" s="600"/>
      <c r="F174" s="600"/>
      <c r="G174" s="600"/>
      <c r="H174" s="601"/>
      <c r="I174" s="63" t="s">
        <v>116</v>
      </c>
      <c r="J174" s="463" t="s">
        <v>585</v>
      </c>
      <c r="K174" s="463"/>
      <c r="L174" s="463"/>
      <c r="M174" s="463"/>
      <c r="N174" s="463"/>
      <c r="O174" s="463"/>
      <c r="P174" s="463"/>
      <c r="Q174" s="645"/>
      <c r="R174" s="56"/>
      <c r="S174" s="49"/>
      <c r="T174" s="49"/>
      <c r="U174" s="49"/>
      <c r="V174" s="49"/>
      <c r="W174" s="49"/>
      <c r="X174" s="49"/>
      <c r="Y174" s="49"/>
      <c r="Z174" s="49"/>
      <c r="AA174" s="49"/>
      <c r="AB174" s="49"/>
      <c r="AC174" s="445"/>
      <c r="AE174" s="1" t="str">
        <f t="shared" si="1"/>
        <v>□</v>
      </c>
      <c r="AL174" s="37"/>
      <c r="AM174" s="43" t="s">
        <v>65</v>
      </c>
      <c r="AN174" s="43" t="s">
        <v>66</v>
      </c>
      <c r="AO174" s="43" t="s">
        <v>67</v>
      </c>
      <c r="AP174" s="45" t="s">
        <v>92</v>
      </c>
      <c r="AQ174" s="45" t="s">
        <v>68</v>
      </c>
    </row>
    <row r="175" spans="2:61" ht="15.95" customHeight="1" thickBot="1" x14ac:dyDescent="0.2">
      <c r="B175" s="611"/>
      <c r="C175" s="612"/>
      <c r="D175" s="605"/>
      <c r="E175" s="606"/>
      <c r="F175" s="606"/>
      <c r="G175" s="606"/>
      <c r="H175" s="607"/>
      <c r="I175" s="190" t="s">
        <v>106</v>
      </c>
      <c r="J175" s="637" t="s">
        <v>309</v>
      </c>
      <c r="K175" s="637"/>
      <c r="L175" s="637"/>
      <c r="M175" s="637"/>
      <c r="N175" s="637"/>
      <c r="O175" s="637"/>
      <c r="P175" s="637"/>
      <c r="Q175" s="638"/>
      <c r="R175" s="150"/>
      <c r="S175" s="151"/>
      <c r="T175" s="151"/>
      <c r="U175" s="151"/>
      <c r="V175" s="151"/>
      <c r="W175" s="151"/>
      <c r="X175" s="151"/>
      <c r="Y175" s="151"/>
      <c r="Z175" s="151"/>
      <c r="AA175" s="151"/>
      <c r="AB175" s="151"/>
      <c r="AC175" s="475"/>
      <c r="AE175" s="1" t="str">
        <f t="shared" si="1"/>
        <v>□</v>
      </c>
    </row>
    <row r="176" spans="2:61" ht="21.95" customHeight="1" x14ac:dyDescent="0.15">
      <c r="B176" s="581" t="s">
        <v>310</v>
      </c>
      <c r="C176" s="582"/>
      <c r="D176" s="608" t="s">
        <v>311</v>
      </c>
      <c r="E176" s="609"/>
      <c r="F176" s="609"/>
      <c r="G176" s="609"/>
      <c r="H176" s="610"/>
      <c r="I176" s="272" t="s">
        <v>70</v>
      </c>
      <c r="J176" s="644" t="s">
        <v>523</v>
      </c>
      <c r="K176" s="644"/>
      <c r="L176" s="271"/>
      <c r="M176" s="642"/>
      <c r="N176" s="642"/>
      <c r="O176" s="642"/>
      <c r="P176" s="30"/>
      <c r="Q176" s="31"/>
      <c r="R176" s="192" t="s">
        <v>123</v>
      </c>
      <c r="S176" s="646" t="s">
        <v>314</v>
      </c>
      <c r="T176" s="646"/>
      <c r="U176" s="646"/>
      <c r="V176" s="646"/>
      <c r="W176" s="646"/>
      <c r="X176" s="646"/>
      <c r="Y176" s="646"/>
      <c r="Z176" s="646"/>
      <c r="AA176" s="646"/>
      <c r="AB176" s="647"/>
      <c r="AC176" s="560"/>
      <c r="AE176" s="1" t="str">
        <f t="shared" si="1"/>
        <v>□</v>
      </c>
      <c r="AH176" s="43" t="str">
        <f>IF(AE176&amp;AE177="■□","●適合",IF(AE176&amp;AE177="□■","◆未達",IF(AE176&amp;AE177="□□","■未答","▼矛盾")))</f>
        <v>■未答</v>
      </c>
      <c r="AI176" s="44"/>
      <c r="AL176" s="37" t="s">
        <v>87</v>
      </c>
      <c r="AM176" s="46" t="s">
        <v>88</v>
      </c>
      <c r="AN176" s="46" t="s">
        <v>89</v>
      </c>
      <c r="AO176" s="46" t="s">
        <v>90</v>
      </c>
      <c r="AP176" s="46" t="s">
        <v>91</v>
      </c>
    </row>
    <row r="177" spans="2:43" ht="21.95" customHeight="1" x14ac:dyDescent="0.15">
      <c r="B177" s="583"/>
      <c r="C177" s="584"/>
      <c r="D177" s="599"/>
      <c r="E177" s="600"/>
      <c r="F177" s="600"/>
      <c r="G177" s="600"/>
      <c r="H177" s="601"/>
      <c r="I177" s="273" t="s">
        <v>85</v>
      </c>
      <c r="J177" s="101" t="s">
        <v>513</v>
      </c>
      <c r="K177" s="101"/>
      <c r="L177" s="101"/>
      <c r="M177" s="101"/>
      <c r="N177" s="101"/>
      <c r="O177" s="101"/>
      <c r="P177" s="101"/>
      <c r="Q177" s="86"/>
      <c r="R177" s="183"/>
      <c r="S177" s="70"/>
      <c r="T177" s="70"/>
      <c r="U177" s="70"/>
      <c r="V177" s="70"/>
      <c r="W177" s="70"/>
      <c r="X177" s="70"/>
      <c r="Y177" s="70"/>
      <c r="Z177" s="70"/>
      <c r="AA177" s="70"/>
      <c r="AB177" s="193"/>
      <c r="AC177" s="446"/>
      <c r="AE177" s="1" t="str">
        <f>+I177</f>
        <v>□</v>
      </c>
      <c r="AM177" s="43" t="s">
        <v>66</v>
      </c>
      <c r="AN177" s="43" t="s">
        <v>67</v>
      </c>
      <c r="AO177" s="45" t="s">
        <v>92</v>
      </c>
      <c r="AP177" s="45" t="s">
        <v>68</v>
      </c>
    </row>
    <row r="178" spans="2:43" ht="17.100000000000001" customHeight="1" x14ac:dyDescent="0.15">
      <c r="B178" s="583"/>
      <c r="C178" s="584"/>
      <c r="D178" s="191"/>
      <c r="E178" s="596" t="s">
        <v>315</v>
      </c>
      <c r="F178" s="597"/>
      <c r="G178" s="597"/>
      <c r="H178" s="598"/>
      <c r="I178" s="57" t="s">
        <v>94</v>
      </c>
      <c r="J178" s="58" t="s">
        <v>192</v>
      </c>
      <c r="K178" s="58"/>
      <c r="L178" s="58"/>
      <c r="M178" s="58"/>
      <c r="N178" s="58"/>
      <c r="O178" s="58"/>
      <c r="P178" s="58"/>
      <c r="Q178" s="59"/>
      <c r="R178" s="144"/>
      <c r="S178" s="79"/>
      <c r="T178" s="79"/>
      <c r="U178" s="79"/>
      <c r="V178" s="79"/>
      <c r="W178" s="79"/>
      <c r="X178" s="79"/>
      <c r="Y178" s="79"/>
      <c r="Z178" s="79"/>
      <c r="AA178" s="79"/>
      <c r="AB178" s="80" t="s">
        <v>316</v>
      </c>
      <c r="AC178" s="444"/>
      <c r="AE178" s="1" t="str">
        <f>+I178</f>
        <v>□</v>
      </c>
      <c r="AH178" s="43" t="str">
        <f>IF(AE178&amp;AE179="■□","●適合",IF(AE178&amp;AE179="□■","◆未達",IF(AE178&amp;AE179="□□","■未答","▼矛盾")))</f>
        <v>■未答</v>
      </c>
      <c r="AI178" s="44"/>
      <c r="AL178" s="37" t="s">
        <v>87</v>
      </c>
      <c r="AM178" s="46" t="s">
        <v>88</v>
      </c>
      <c r="AN178" s="46" t="s">
        <v>89</v>
      </c>
      <c r="AO178" s="46" t="s">
        <v>90</v>
      </c>
      <c r="AP178" s="46" t="s">
        <v>91</v>
      </c>
    </row>
    <row r="179" spans="2:43" ht="17.100000000000001" customHeight="1" x14ac:dyDescent="0.15">
      <c r="B179" s="585"/>
      <c r="C179" s="568"/>
      <c r="D179" s="191"/>
      <c r="E179" s="599"/>
      <c r="F179" s="600"/>
      <c r="G179" s="600"/>
      <c r="H179" s="601"/>
      <c r="I179" s="63" t="s">
        <v>116</v>
      </c>
      <c r="J179" s="37" t="s">
        <v>195</v>
      </c>
      <c r="K179" s="37"/>
      <c r="L179" s="37"/>
      <c r="M179" s="37"/>
      <c r="N179" s="37"/>
      <c r="O179" s="37"/>
      <c r="P179" s="37"/>
      <c r="Q179" s="39"/>
      <c r="R179" s="469" t="s">
        <v>317</v>
      </c>
      <c r="S179" s="470"/>
      <c r="T179" s="470"/>
      <c r="U179" s="470"/>
      <c r="V179" s="470"/>
      <c r="W179" s="470"/>
      <c r="X179" s="464"/>
      <c r="Y179" s="464"/>
      <c r="Z179" s="464"/>
      <c r="AA179" s="49" t="s">
        <v>318</v>
      </c>
      <c r="AB179" s="49"/>
      <c r="AC179" s="445"/>
      <c r="AE179" s="1" t="str">
        <f>+I179</f>
        <v>□</v>
      </c>
      <c r="AH179" s="113" t="s">
        <v>319</v>
      </c>
      <c r="AJ179" s="45" t="str">
        <f>IF(X179&gt;0,IF(X179&lt;1300,"◆未達","●適合"),"■未答")</f>
        <v>■未答</v>
      </c>
      <c r="AM179" s="43" t="s">
        <v>66</v>
      </c>
      <c r="AN179" s="43" t="s">
        <v>67</v>
      </c>
      <c r="AO179" s="45" t="s">
        <v>92</v>
      </c>
      <c r="AP179" s="45" t="s">
        <v>68</v>
      </c>
    </row>
    <row r="180" spans="2:43" ht="17.100000000000001" customHeight="1" x14ac:dyDescent="0.15">
      <c r="B180" s="585"/>
      <c r="C180" s="568"/>
      <c r="D180" s="191"/>
      <c r="E180" s="602"/>
      <c r="F180" s="603"/>
      <c r="G180" s="603"/>
      <c r="H180" s="604"/>
      <c r="I180" s="100"/>
      <c r="J180" s="101"/>
      <c r="K180" s="101"/>
      <c r="L180" s="101"/>
      <c r="M180" s="101"/>
      <c r="N180" s="101"/>
      <c r="O180" s="101"/>
      <c r="P180" s="101"/>
      <c r="Q180" s="102"/>
      <c r="R180" s="183"/>
      <c r="S180" s="70"/>
      <c r="T180" s="70"/>
      <c r="U180" s="70"/>
      <c r="V180" s="70"/>
      <c r="W180" s="70"/>
      <c r="X180" s="70"/>
      <c r="Y180" s="70"/>
      <c r="Z180" s="70"/>
      <c r="AA180" s="70"/>
      <c r="AB180" s="70"/>
      <c r="AC180" s="446"/>
    </row>
    <row r="181" spans="2:43" ht="20.100000000000001" customHeight="1" x14ac:dyDescent="0.15">
      <c r="B181" s="585"/>
      <c r="C181" s="568"/>
      <c r="D181" s="191"/>
      <c r="E181" s="596" t="s">
        <v>320</v>
      </c>
      <c r="F181" s="597"/>
      <c r="G181" s="597"/>
      <c r="H181" s="598"/>
      <c r="I181" s="57" t="s">
        <v>106</v>
      </c>
      <c r="J181" s="58" t="s">
        <v>192</v>
      </c>
      <c r="K181" s="58"/>
      <c r="L181" s="58"/>
      <c r="M181" s="58"/>
      <c r="N181" s="58"/>
      <c r="O181" s="58"/>
      <c r="P181" s="58"/>
      <c r="Q181" s="59"/>
      <c r="R181" s="706" t="s">
        <v>321</v>
      </c>
      <c r="S181" s="694"/>
      <c r="T181" s="694"/>
      <c r="U181" s="694"/>
      <c r="V181" s="694"/>
      <c r="W181" s="694"/>
      <c r="X181" s="636"/>
      <c r="Y181" s="636"/>
      <c r="Z181" s="636"/>
      <c r="AA181" s="79" t="s">
        <v>322</v>
      </c>
      <c r="AB181" s="79"/>
      <c r="AC181" s="444"/>
      <c r="AE181" s="1" t="str">
        <f>+I181</f>
        <v>□</v>
      </c>
      <c r="AH181" s="43" t="str">
        <f>IF(AE181&amp;AE182="■□","●適合",IF(AE181&amp;AE182="□■","◆未達",IF(AE181&amp;AE182="□□","■未答","▼矛盾")))</f>
        <v>■未答</v>
      </c>
      <c r="AI181" s="44"/>
      <c r="AL181" s="37" t="s">
        <v>87</v>
      </c>
      <c r="AM181" s="46" t="s">
        <v>88</v>
      </c>
      <c r="AN181" s="46" t="s">
        <v>89</v>
      </c>
      <c r="AO181" s="46" t="s">
        <v>90</v>
      </c>
      <c r="AP181" s="46" t="s">
        <v>91</v>
      </c>
    </row>
    <row r="182" spans="2:43" ht="20.100000000000001" customHeight="1" x14ac:dyDescent="0.15">
      <c r="B182" s="585"/>
      <c r="C182" s="568"/>
      <c r="D182" s="191"/>
      <c r="E182" s="599"/>
      <c r="F182" s="600"/>
      <c r="G182" s="600"/>
      <c r="H182" s="601"/>
      <c r="I182" s="63" t="s">
        <v>116</v>
      </c>
      <c r="J182" s="37" t="s">
        <v>195</v>
      </c>
      <c r="K182" s="37"/>
      <c r="L182" s="37"/>
      <c r="M182" s="37"/>
      <c r="N182" s="37"/>
      <c r="O182" s="37"/>
      <c r="P182" s="37"/>
      <c r="Q182" s="39"/>
      <c r="R182" s="56"/>
      <c r="S182" s="49"/>
      <c r="T182" s="49"/>
      <c r="U182" s="49"/>
      <c r="V182" s="49"/>
      <c r="W182" s="49"/>
      <c r="X182" s="49"/>
      <c r="Y182" s="49"/>
      <c r="Z182" s="49"/>
      <c r="AA182" s="49"/>
      <c r="AB182" s="49"/>
      <c r="AC182" s="445"/>
      <c r="AE182" s="1" t="str">
        <f>+I182</f>
        <v>□</v>
      </c>
      <c r="AH182" s="113" t="s">
        <v>323</v>
      </c>
      <c r="AJ182" s="45" t="str">
        <f>IF(X181&gt;0,IF(X181&lt;500,"◆未達","●適合"),"■未答")</f>
        <v>■未答</v>
      </c>
      <c r="AM182" s="43" t="s">
        <v>66</v>
      </c>
      <c r="AN182" s="43" t="s">
        <v>67</v>
      </c>
      <c r="AO182" s="45" t="s">
        <v>92</v>
      </c>
      <c r="AP182" s="45" t="s">
        <v>68</v>
      </c>
    </row>
    <row r="183" spans="2:43" ht="20.100000000000001" customHeight="1" x14ac:dyDescent="0.15">
      <c r="B183" s="585"/>
      <c r="C183" s="568"/>
      <c r="D183" s="191"/>
      <c r="E183" s="602"/>
      <c r="F183" s="603"/>
      <c r="G183" s="603"/>
      <c r="H183" s="604"/>
      <c r="I183" s="100"/>
      <c r="J183" s="85"/>
      <c r="K183" s="85"/>
      <c r="L183" s="85"/>
      <c r="M183" s="85"/>
      <c r="N183" s="85"/>
      <c r="O183" s="85"/>
      <c r="P183" s="85"/>
      <c r="Q183" s="86"/>
      <c r="R183" s="183"/>
      <c r="S183" s="70"/>
      <c r="T183" s="70"/>
      <c r="U183" s="70"/>
      <c r="V183" s="70"/>
      <c r="W183" s="70"/>
      <c r="X183" s="70"/>
      <c r="Y183" s="70"/>
      <c r="Z183" s="70"/>
      <c r="AA183" s="70"/>
      <c r="AB183" s="70"/>
      <c r="AC183" s="446"/>
    </row>
    <row r="184" spans="2:43" ht="17.100000000000001" customHeight="1" x14ac:dyDescent="0.15">
      <c r="B184" s="585"/>
      <c r="C184" s="568"/>
      <c r="D184" s="596" t="s">
        <v>324</v>
      </c>
      <c r="E184" s="597"/>
      <c r="F184" s="597"/>
      <c r="G184" s="597"/>
      <c r="H184" s="598"/>
      <c r="I184" s="57" t="s">
        <v>325</v>
      </c>
      <c r="J184" s="58" t="s">
        <v>192</v>
      </c>
      <c r="K184" s="58"/>
      <c r="L184" s="58"/>
      <c r="M184" s="58"/>
      <c r="N184" s="58"/>
      <c r="O184" s="58"/>
      <c r="P184" s="58"/>
      <c r="Q184" s="59"/>
      <c r="R184" s="706" t="s">
        <v>326</v>
      </c>
      <c r="S184" s="694"/>
      <c r="T184" s="694"/>
      <c r="U184" s="694"/>
      <c r="V184" s="694"/>
      <c r="W184" s="694"/>
      <c r="X184" s="636"/>
      <c r="Y184" s="636"/>
      <c r="Z184" s="636"/>
      <c r="AA184" s="79" t="s">
        <v>327</v>
      </c>
      <c r="AB184" s="79"/>
      <c r="AC184" s="444"/>
      <c r="AE184" s="1" t="str">
        <f>+I184</f>
        <v>□</v>
      </c>
      <c r="AH184" s="43" t="str">
        <f>IF(AE184&amp;AE185="■□","●適合",IF(AE184&amp;AE185="□■","◆未達",IF(AE184&amp;AE185="□□","■未答","▼矛盾")))</f>
        <v>■未答</v>
      </c>
      <c r="AI184" s="44"/>
      <c r="AL184" s="37" t="s">
        <v>87</v>
      </c>
      <c r="AM184" s="46" t="s">
        <v>88</v>
      </c>
      <c r="AN184" s="46" t="s">
        <v>89</v>
      </c>
      <c r="AO184" s="46" t="s">
        <v>90</v>
      </c>
      <c r="AP184" s="46" t="s">
        <v>91</v>
      </c>
    </row>
    <row r="185" spans="2:43" ht="17.100000000000001" customHeight="1" thickBot="1" x14ac:dyDescent="0.2">
      <c r="B185" s="586"/>
      <c r="C185" s="587"/>
      <c r="D185" s="605"/>
      <c r="E185" s="606"/>
      <c r="F185" s="606"/>
      <c r="G185" s="606"/>
      <c r="H185" s="607"/>
      <c r="I185" s="190" t="s">
        <v>116</v>
      </c>
      <c r="J185" s="37" t="s">
        <v>195</v>
      </c>
      <c r="K185" s="148"/>
      <c r="L185" s="148"/>
      <c r="M185" s="148"/>
      <c r="N185" s="148"/>
      <c r="O185" s="148"/>
      <c r="P185" s="148"/>
      <c r="Q185" s="149"/>
      <c r="R185" s="150"/>
      <c r="S185" s="151"/>
      <c r="T185" s="151"/>
      <c r="U185" s="151"/>
      <c r="V185" s="151"/>
      <c r="W185" s="151"/>
      <c r="X185" s="151"/>
      <c r="Y185" s="151"/>
      <c r="Z185" s="151"/>
      <c r="AA185" s="151"/>
      <c r="AB185" s="151"/>
      <c r="AC185" s="475"/>
      <c r="AE185" s="1" t="str">
        <f>+I185</f>
        <v>□</v>
      </c>
      <c r="AH185" s="113" t="s">
        <v>323</v>
      </c>
      <c r="AJ185" s="45" t="str">
        <f>IF(X184&gt;0,IF(X184&lt;9,"◆未達","●適合"),"■未答")</f>
        <v>■未答</v>
      </c>
      <c r="AM185" s="43" t="s">
        <v>66</v>
      </c>
      <c r="AN185" s="43" t="s">
        <v>67</v>
      </c>
      <c r="AO185" s="45" t="s">
        <v>92</v>
      </c>
      <c r="AP185" s="45" t="s">
        <v>68</v>
      </c>
    </row>
    <row r="186" spans="2:43" ht="24" customHeight="1" thickBot="1" x14ac:dyDescent="0.2">
      <c r="B186" s="588" t="s">
        <v>522</v>
      </c>
      <c r="C186" s="589"/>
      <c r="D186" s="589"/>
      <c r="E186" s="589"/>
      <c r="F186" s="589"/>
      <c r="G186" s="589"/>
      <c r="H186" s="589"/>
      <c r="I186" s="194"/>
      <c r="J186" s="194"/>
      <c r="K186" s="194"/>
      <c r="L186" s="194"/>
      <c r="M186" s="194"/>
      <c r="N186" s="194"/>
      <c r="O186" s="194"/>
      <c r="P186" s="194"/>
      <c r="Q186" s="194"/>
      <c r="R186" s="195"/>
      <c r="S186" s="195"/>
      <c r="T186" s="195"/>
      <c r="U186" s="195"/>
      <c r="V186" s="195"/>
      <c r="W186" s="195"/>
      <c r="X186" s="195"/>
      <c r="Y186" s="195"/>
      <c r="Z186" s="195"/>
      <c r="AA186" s="195"/>
      <c r="AB186" s="195"/>
      <c r="AC186" s="196"/>
    </row>
    <row r="187" spans="2:43" ht="24" customHeight="1" x14ac:dyDescent="0.15">
      <c r="B187" s="501" t="s">
        <v>328</v>
      </c>
      <c r="C187" s="556"/>
      <c r="D187" s="556" t="s">
        <v>44</v>
      </c>
      <c r="E187" s="556"/>
      <c r="F187" s="556"/>
      <c r="G187" s="556"/>
      <c r="H187" s="557"/>
      <c r="I187" s="57" t="s">
        <v>70</v>
      </c>
      <c r="J187" s="30" t="s">
        <v>329</v>
      </c>
      <c r="K187" s="163"/>
      <c r="L187" s="163"/>
      <c r="M187" s="163"/>
      <c r="N187" s="163"/>
      <c r="O187" s="163"/>
      <c r="P187" s="163"/>
      <c r="Q187" s="164"/>
      <c r="R187" s="165"/>
      <c r="S187" s="166"/>
      <c r="T187" s="166"/>
      <c r="U187" s="166"/>
      <c r="V187" s="166"/>
      <c r="W187" s="166"/>
      <c r="X187" s="166"/>
      <c r="Y187" s="166"/>
      <c r="Z187" s="166"/>
      <c r="AA187" s="166"/>
      <c r="AB187" s="166"/>
      <c r="AC187" s="167"/>
      <c r="AE187" s="42" t="str">
        <f>+I187</f>
        <v>□</v>
      </c>
      <c r="AH187" s="45" t="str">
        <f>IF(AE187&amp;AE188&amp;AE189="■□□","◎無し",IF(AE187&amp;AE188&amp;AE189="□■□","●適合",IF(AE187&amp;AE188&amp;AE189="□□■","◆未達",IF(AE187&amp;AE188&amp;AE189="□□□","■未答","▼矛盾"))))</f>
        <v>■未答</v>
      </c>
      <c r="AI187" s="61"/>
      <c r="AL187" s="37" t="s">
        <v>111</v>
      </c>
      <c r="AM187" s="46" t="s">
        <v>112</v>
      </c>
      <c r="AN187" s="46" t="s">
        <v>113</v>
      </c>
      <c r="AO187" s="46" t="s">
        <v>114</v>
      </c>
      <c r="AP187" s="46" t="s">
        <v>115</v>
      </c>
      <c r="AQ187" s="46" t="s">
        <v>91</v>
      </c>
    </row>
    <row r="188" spans="2:43" ht="24" customHeight="1" x14ac:dyDescent="0.15">
      <c r="B188" s="503"/>
      <c r="C188" s="519"/>
      <c r="D188" s="522"/>
      <c r="E188" s="522"/>
      <c r="F188" s="522"/>
      <c r="G188" s="522"/>
      <c r="H188" s="523"/>
      <c r="I188" s="168" t="s">
        <v>102</v>
      </c>
      <c r="J188" s="512" t="s">
        <v>312</v>
      </c>
      <c r="K188" s="512"/>
      <c r="L188" s="170" t="s">
        <v>141</v>
      </c>
      <c r="M188" s="512" t="s">
        <v>313</v>
      </c>
      <c r="N188" s="512"/>
      <c r="O188" s="512"/>
      <c r="P188" s="67"/>
      <c r="Q188" s="68"/>
      <c r="R188" s="87"/>
      <c r="S188" s="88"/>
      <c r="T188" s="88"/>
      <c r="U188" s="88"/>
      <c r="V188" s="88"/>
      <c r="W188" s="88"/>
      <c r="X188" s="88"/>
      <c r="Y188" s="88"/>
      <c r="Z188" s="88"/>
      <c r="AA188" s="88"/>
      <c r="AB188" s="88"/>
      <c r="AC188" s="141"/>
      <c r="AE188" s="1" t="str">
        <f>+I188</f>
        <v>□</v>
      </c>
      <c r="AL188" s="37"/>
      <c r="AM188" s="43" t="s">
        <v>65</v>
      </c>
      <c r="AN188" s="43" t="s">
        <v>66</v>
      </c>
      <c r="AO188" s="43" t="s">
        <v>67</v>
      </c>
      <c r="AP188" s="45" t="s">
        <v>92</v>
      </c>
      <c r="AQ188" s="45" t="s">
        <v>68</v>
      </c>
    </row>
    <row r="189" spans="2:43" ht="17.100000000000001" customHeight="1" x14ac:dyDescent="0.15">
      <c r="B189" s="503"/>
      <c r="C189" s="519"/>
      <c r="D189" s="496" t="s">
        <v>45</v>
      </c>
      <c r="E189" s="516"/>
      <c r="F189" s="516"/>
      <c r="G189" s="516"/>
      <c r="H189" s="517"/>
      <c r="I189" s="197"/>
      <c r="J189" s="198"/>
      <c r="K189" s="198"/>
      <c r="L189" s="197"/>
      <c r="M189" s="198"/>
      <c r="N189" s="199" t="s">
        <v>106</v>
      </c>
      <c r="O189" s="630" t="s">
        <v>330</v>
      </c>
      <c r="P189" s="630"/>
      <c r="Q189" s="631"/>
      <c r="R189" s="91"/>
      <c r="S189" s="92"/>
      <c r="T189" s="92"/>
      <c r="U189" s="92"/>
      <c r="V189" s="92"/>
      <c r="W189" s="92"/>
      <c r="X189" s="92"/>
      <c r="Y189" s="92"/>
      <c r="Z189" s="92"/>
      <c r="AA189" s="92"/>
      <c r="AB189" s="92"/>
      <c r="AC189" s="476"/>
      <c r="AE189" s="1" t="str">
        <f>+L188</f>
        <v>□</v>
      </c>
    </row>
    <row r="190" spans="2:43" ht="17.100000000000001" customHeight="1" x14ac:dyDescent="0.15">
      <c r="B190" s="503"/>
      <c r="C190" s="519"/>
      <c r="D190" s="518"/>
      <c r="E190" s="519"/>
      <c r="F190" s="519"/>
      <c r="G190" s="519"/>
      <c r="H190" s="520"/>
      <c r="I190" s="168" t="s">
        <v>70</v>
      </c>
      <c r="J190" s="479" t="s">
        <v>331</v>
      </c>
      <c r="K190" s="479"/>
      <c r="L190" s="479"/>
      <c r="M190" s="479"/>
      <c r="N190" s="479"/>
      <c r="O190" s="479"/>
      <c r="P190" s="479"/>
      <c r="Q190" s="480"/>
      <c r="R190" s="157"/>
      <c r="S190" s="97"/>
      <c r="T190" s="97"/>
      <c r="U190" s="97"/>
      <c r="V190" s="97"/>
      <c r="W190" s="97"/>
      <c r="X190" s="97"/>
      <c r="Y190" s="97"/>
      <c r="Z190" s="97"/>
      <c r="AA190" s="97"/>
      <c r="AB190" s="97"/>
      <c r="AC190" s="477"/>
      <c r="AE190" s="42" t="str">
        <f>+N189</f>
        <v>□</v>
      </c>
      <c r="AH190" s="45" t="str">
        <f>IF(AE190&amp;AE191&amp;AE192="■□□","◎無し",IF(AE190&amp;AE191&amp;AE192="□■□","●適合",IF(AE190&amp;AE191&amp;AE192="□□■","◆未達",IF(AE190&amp;AE191&amp;AE192="□□□","■未答","▼矛盾"))))</f>
        <v>■未答</v>
      </c>
      <c r="AI190" s="61"/>
      <c r="AL190" s="37" t="s">
        <v>111</v>
      </c>
      <c r="AM190" s="46" t="s">
        <v>112</v>
      </c>
      <c r="AN190" s="46" t="s">
        <v>113</v>
      </c>
      <c r="AO190" s="46" t="s">
        <v>114</v>
      </c>
      <c r="AP190" s="46" t="s">
        <v>115</v>
      </c>
      <c r="AQ190" s="46" t="s">
        <v>91</v>
      </c>
    </row>
    <row r="191" spans="2:43" ht="17.100000000000001" customHeight="1" x14ac:dyDescent="0.15">
      <c r="B191" s="503"/>
      <c r="C191" s="519"/>
      <c r="D191" s="521"/>
      <c r="E191" s="522"/>
      <c r="F191" s="522"/>
      <c r="G191" s="522"/>
      <c r="H191" s="523"/>
      <c r="I191" s="170" t="s">
        <v>102</v>
      </c>
      <c r="J191" s="512" t="s">
        <v>332</v>
      </c>
      <c r="K191" s="512"/>
      <c r="L191" s="512"/>
      <c r="M191" s="512"/>
      <c r="N191" s="512"/>
      <c r="O191" s="512"/>
      <c r="P191" s="512"/>
      <c r="Q191" s="513"/>
      <c r="R191" s="87"/>
      <c r="S191" s="88"/>
      <c r="T191" s="88"/>
      <c r="U191" s="88"/>
      <c r="V191" s="88"/>
      <c r="W191" s="88"/>
      <c r="X191" s="88"/>
      <c r="Y191" s="88"/>
      <c r="Z191" s="88"/>
      <c r="AA191" s="88"/>
      <c r="AB191" s="88"/>
      <c r="AC191" s="478"/>
      <c r="AE191" s="1" t="str">
        <f>+I190</f>
        <v>□</v>
      </c>
      <c r="AL191" s="37"/>
      <c r="AM191" s="43" t="s">
        <v>65</v>
      </c>
      <c r="AN191" s="43" t="s">
        <v>66</v>
      </c>
      <c r="AO191" s="43" t="s">
        <v>67</v>
      </c>
      <c r="AP191" s="45" t="s">
        <v>92</v>
      </c>
      <c r="AQ191" s="45" t="s">
        <v>68</v>
      </c>
    </row>
    <row r="192" spans="2:43" ht="17.100000000000001" customHeight="1" x14ac:dyDescent="0.15">
      <c r="B192" s="503"/>
      <c r="C192" s="519"/>
      <c r="D192" s="496" t="s">
        <v>46</v>
      </c>
      <c r="E192" s="516"/>
      <c r="F192" s="516"/>
      <c r="G192" s="516"/>
      <c r="H192" s="517"/>
      <c r="I192" s="197"/>
      <c r="J192" s="198"/>
      <c r="K192" s="198"/>
      <c r="L192" s="197"/>
      <c r="M192" s="198"/>
      <c r="N192" s="199" t="s">
        <v>106</v>
      </c>
      <c r="O192" s="630" t="s">
        <v>330</v>
      </c>
      <c r="P192" s="630"/>
      <c r="Q192" s="631"/>
      <c r="R192" s="200" t="s">
        <v>106</v>
      </c>
      <c r="S192" s="694" t="s">
        <v>333</v>
      </c>
      <c r="T192" s="694"/>
      <c r="U192" s="694"/>
      <c r="V192" s="694"/>
      <c r="W192" s="694"/>
      <c r="X192" s="694"/>
      <c r="Y192" s="694"/>
      <c r="Z192" s="694"/>
      <c r="AA192" s="694"/>
      <c r="AB192" s="695"/>
      <c r="AC192" s="476"/>
      <c r="AE192" s="1" t="str">
        <f>+I191</f>
        <v>□</v>
      </c>
    </row>
    <row r="193" spans="2:43" ht="17.100000000000001" customHeight="1" x14ac:dyDescent="0.15">
      <c r="B193" s="503"/>
      <c r="C193" s="519"/>
      <c r="D193" s="518"/>
      <c r="E193" s="519"/>
      <c r="F193" s="519"/>
      <c r="G193" s="519"/>
      <c r="H193" s="520"/>
      <c r="I193" s="168" t="s">
        <v>334</v>
      </c>
      <c r="J193" s="479" t="s">
        <v>335</v>
      </c>
      <c r="K193" s="479"/>
      <c r="L193" s="479"/>
      <c r="M193" s="479"/>
      <c r="N193" s="479"/>
      <c r="O193" s="479"/>
      <c r="P193" s="479"/>
      <c r="Q193" s="480"/>
      <c r="R193" s="40" t="s">
        <v>336</v>
      </c>
      <c r="S193" s="470" t="s">
        <v>337</v>
      </c>
      <c r="T193" s="470"/>
      <c r="U193" s="470"/>
      <c r="V193" s="470"/>
      <c r="W193" s="470"/>
      <c r="X193" s="470"/>
      <c r="Y193" s="470"/>
      <c r="Z193" s="470"/>
      <c r="AA193" s="470"/>
      <c r="AB193" s="621"/>
      <c r="AC193" s="477"/>
      <c r="AE193" s="42" t="str">
        <f>+N192</f>
        <v>□</v>
      </c>
      <c r="AH193" s="45" t="str">
        <f>IF(AE193&amp;AE194&amp;AE195="■□□","◎無し",IF(AE193&amp;AE194&amp;AE195="□■□","●適合",IF(AE193&amp;AE194&amp;AE195="□□■","◆未達",IF(AE193&amp;AE194&amp;AE195="□□□","■未答","▼矛盾"))))</f>
        <v>■未答</v>
      </c>
      <c r="AI193" s="61"/>
      <c r="AL193" s="37" t="s">
        <v>111</v>
      </c>
      <c r="AM193" s="46" t="s">
        <v>112</v>
      </c>
      <c r="AN193" s="46" t="s">
        <v>113</v>
      </c>
      <c r="AO193" s="46" t="s">
        <v>114</v>
      </c>
      <c r="AP193" s="46" t="s">
        <v>115</v>
      </c>
      <c r="AQ193" s="46" t="s">
        <v>91</v>
      </c>
    </row>
    <row r="194" spans="2:43" ht="17.100000000000001" customHeight="1" x14ac:dyDescent="0.15">
      <c r="B194" s="503"/>
      <c r="C194" s="519"/>
      <c r="D194" s="518"/>
      <c r="E194" s="519"/>
      <c r="F194" s="519"/>
      <c r="G194" s="519"/>
      <c r="H194" s="520"/>
      <c r="I194" s="170" t="s">
        <v>102</v>
      </c>
      <c r="J194" s="512" t="s">
        <v>338</v>
      </c>
      <c r="K194" s="512"/>
      <c r="L194" s="512"/>
      <c r="M194" s="512"/>
      <c r="N194" s="512"/>
      <c r="O194" s="512"/>
      <c r="P194" s="512"/>
      <c r="Q194" s="513"/>
      <c r="R194" s="87"/>
      <c r="S194" s="88"/>
      <c r="T194" s="88"/>
      <c r="U194" s="88"/>
      <c r="V194" s="88"/>
      <c r="W194" s="88"/>
      <c r="X194" s="88"/>
      <c r="Y194" s="88"/>
      <c r="Z194" s="88"/>
      <c r="AA194" s="88"/>
      <c r="AB194" s="90"/>
      <c r="AC194" s="477"/>
      <c r="AE194" s="1" t="str">
        <f>+I193</f>
        <v>□</v>
      </c>
      <c r="AL194" s="37"/>
      <c r="AM194" s="43" t="s">
        <v>65</v>
      </c>
      <c r="AN194" s="43" t="s">
        <v>66</v>
      </c>
      <c r="AO194" s="43" t="s">
        <v>67</v>
      </c>
      <c r="AP194" s="45" t="s">
        <v>92</v>
      </c>
      <c r="AQ194" s="45" t="s">
        <v>68</v>
      </c>
    </row>
    <row r="195" spans="2:43" ht="21.75" customHeight="1" x14ac:dyDescent="0.15">
      <c r="B195" s="503"/>
      <c r="C195" s="519"/>
      <c r="D195" s="71"/>
      <c r="E195" s="496" t="s">
        <v>47</v>
      </c>
      <c r="F195" s="516"/>
      <c r="G195" s="516"/>
      <c r="H195" s="517"/>
      <c r="I195" s="106"/>
      <c r="J195" s="106"/>
      <c r="K195" s="106"/>
      <c r="L195" s="106"/>
      <c r="M195" s="106"/>
      <c r="N195" s="197"/>
      <c r="O195" s="198"/>
      <c r="P195" s="198"/>
      <c r="Q195" s="201"/>
      <c r="R195" s="91"/>
      <c r="S195" s="92"/>
      <c r="T195" s="202"/>
      <c r="U195" s="92"/>
      <c r="V195" s="92"/>
      <c r="W195" s="92"/>
      <c r="X195" s="203"/>
      <c r="Y195" s="203"/>
      <c r="Z195" s="203"/>
      <c r="AA195" s="92"/>
      <c r="AB195" s="80" t="s">
        <v>110</v>
      </c>
      <c r="AC195" s="477"/>
      <c r="AE195" s="1" t="str">
        <f>+I194</f>
        <v>□</v>
      </c>
    </row>
    <row r="196" spans="2:43" ht="17.100000000000001" customHeight="1" x14ac:dyDescent="0.15">
      <c r="B196" s="503"/>
      <c r="C196" s="519"/>
      <c r="D196" s="71"/>
      <c r="E196" s="518"/>
      <c r="F196" s="519"/>
      <c r="G196" s="519"/>
      <c r="H196" s="520"/>
      <c r="I196" s="95"/>
      <c r="J196" s="95"/>
      <c r="K196" s="95"/>
      <c r="L196" s="95"/>
      <c r="M196" s="95"/>
      <c r="N196" s="168" t="s">
        <v>94</v>
      </c>
      <c r="O196" s="479" t="s">
        <v>330</v>
      </c>
      <c r="P196" s="479"/>
      <c r="Q196" s="480"/>
      <c r="R196" s="157"/>
      <c r="S196" s="97"/>
      <c r="T196" s="690" t="s">
        <v>339</v>
      </c>
      <c r="U196" s="690"/>
      <c r="V196" s="690"/>
      <c r="W196" s="690"/>
      <c r="X196" s="464"/>
      <c r="Y196" s="464"/>
      <c r="Z196" s="464"/>
      <c r="AA196" s="97" t="s">
        <v>340</v>
      </c>
      <c r="AB196" s="99"/>
      <c r="AC196" s="477"/>
      <c r="AE196" s="42" t="str">
        <f>+N196</f>
        <v>□</v>
      </c>
      <c r="AH196" s="45" t="str">
        <f>IF(AE196&amp;AE197&amp;AE198="■□□","◎無し",IF(AE196&amp;AE197&amp;AE198="□■□","●適合",IF(AE196&amp;AE197&amp;AE198="□□■","◆未達",IF(AE196&amp;AE197&amp;AE198="□□□","■未答","▼矛盾"))))</f>
        <v>■未答</v>
      </c>
      <c r="AI196" s="61"/>
      <c r="AL196" s="37" t="s">
        <v>111</v>
      </c>
      <c r="AM196" s="46" t="s">
        <v>112</v>
      </c>
      <c r="AN196" s="46" t="s">
        <v>113</v>
      </c>
      <c r="AO196" s="46" t="s">
        <v>114</v>
      </c>
      <c r="AP196" s="46" t="s">
        <v>115</v>
      </c>
      <c r="AQ196" s="46" t="s">
        <v>91</v>
      </c>
    </row>
    <row r="197" spans="2:43" ht="17.100000000000001" customHeight="1" x14ac:dyDescent="0.15">
      <c r="B197" s="503"/>
      <c r="C197" s="519"/>
      <c r="D197" s="71"/>
      <c r="E197" s="518"/>
      <c r="F197" s="519"/>
      <c r="G197" s="519"/>
      <c r="H197" s="520"/>
      <c r="I197" s="63" t="s">
        <v>116</v>
      </c>
      <c r="J197" s="479" t="s">
        <v>192</v>
      </c>
      <c r="K197" s="479"/>
      <c r="L197" s="479"/>
      <c r="M197" s="479"/>
      <c r="N197" s="479"/>
      <c r="O197" s="479"/>
      <c r="P197" s="479"/>
      <c r="Q197" s="480"/>
      <c r="R197" s="40" t="s">
        <v>341</v>
      </c>
      <c r="S197" s="470" t="s">
        <v>342</v>
      </c>
      <c r="T197" s="470"/>
      <c r="U197" s="470"/>
      <c r="V197" s="470"/>
      <c r="W197" s="470"/>
      <c r="X197" s="470"/>
      <c r="Y197" s="470"/>
      <c r="Z197" s="470"/>
      <c r="AA197" s="470"/>
      <c r="AB197" s="621"/>
      <c r="AC197" s="477"/>
      <c r="AE197" s="1" t="str">
        <f>+I197</f>
        <v>□</v>
      </c>
      <c r="AH197" s="113" t="s">
        <v>203</v>
      </c>
      <c r="AJ197" s="204" t="str">
        <f>IF(X196&gt;0,IF(X196&gt;80,12,8),"(未答)")</f>
        <v>(未答)</v>
      </c>
      <c r="AL197" s="37"/>
      <c r="AM197" s="43" t="s">
        <v>65</v>
      </c>
      <c r="AN197" s="43" t="s">
        <v>66</v>
      </c>
      <c r="AO197" s="43" t="s">
        <v>67</v>
      </c>
      <c r="AP197" s="45" t="s">
        <v>92</v>
      </c>
      <c r="AQ197" s="45" t="s">
        <v>68</v>
      </c>
    </row>
    <row r="198" spans="2:43" ht="17.100000000000001" customHeight="1" x14ac:dyDescent="0.15">
      <c r="B198" s="503"/>
      <c r="C198" s="519"/>
      <c r="D198" s="71"/>
      <c r="E198" s="518"/>
      <c r="F198" s="519"/>
      <c r="G198" s="519"/>
      <c r="H198" s="520"/>
      <c r="I198" s="63" t="s">
        <v>106</v>
      </c>
      <c r="J198" s="479" t="s">
        <v>195</v>
      </c>
      <c r="K198" s="479"/>
      <c r="L198" s="479"/>
      <c r="M198" s="479"/>
      <c r="N198" s="479"/>
      <c r="O198" s="479"/>
      <c r="P198" s="479"/>
      <c r="Q198" s="480"/>
      <c r="R198" s="40" t="s">
        <v>265</v>
      </c>
      <c r="S198" s="470" t="s">
        <v>343</v>
      </c>
      <c r="T198" s="470"/>
      <c r="U198" s="470"/>
      <c r="V198" s="470"/>
      <c r="W198" s="470"/>
      <c r="X198" s="470"/>
      <c r="Y198" s="470"/>
      <c r="Z198" s="470"/>
      <c r="AA198" s="470"/>
      <c r="AB198" s="621"/>
      <c r="AC198" s="477"/>
      <c r="AE198" s="1" t="str">
        <f>+I198</f>
        <v>□</v>
      </c>
      <c r="AH198" s="113" t="s">
        <v>344</v>
      </c>
      <c r="AJ198" s="45" t="str">
        <f>IF(Z199&gt;0,IF(Z199&lt;AJ197,"◆未達","●適合"),"■未答")</f>
        <v>■未答</v>
      </c>
    </row>
    <row r="199" spans="2:43" ht="17.100000000000001" customHeight="1" x14ac:dyDescent="0.15">
      <c r="B199" s="503"/>
      <c r="C199" s="519"/>
      <c r="D199" s="71"/>
      <c r="E199" s="521"/>
      <c r="F199" s="522"/>
      <c r="G199" s="522"/>
      <c r="H199" s="523"/>
      <c r="I199" s="101"/>
      <c r="J199" s="101"/>
      <c r="K199" s="101"/>
      <c r="L199" s="101"/>
      <c r="M199" s="101"/>
      <c r="N199" s="101"/>
      <c r="O199" s="101"/>
      <c r="P199" s="101"/>
      <c r="Q199" s="102"/>
      <c r="R199" s="87"/>
      <c r="S199" s="88"/>
      <c r="T199" s="88" t="s">
        <v>345</v>
      </c>
      <c r="U199" s="88"/>
      <c r="V199" s="88"/>
      <c r="W199" s="88"/>
      <c r="X199" s="89"/>
      <c r="Y199" s="88" t="s">
        <v>346</v>
      </c>
      <c r="Z199" s="628"/>
      <c r="AA199" s="628"/>
      <c r="AB199" s="90"/>
      <c r="AC199" s="477"/>
    </row>
    <row r="200" spans="2:43" ht="21.95" customHeight="1" x14ac:dyDescent="0.15">
      <c r="B200" s="503"/>
      <c r="C200" s="519"/>
      <c r="D200" s="35"/>
      <c r="E200" s="496" t="s">
        <v>347</v>
      </c>
      <c r="F200" s="516"/>
      <c r="G200" s="516"/>
      <c r="H200" s="517"/>
      <c r="I200" s="197"/>
      <c r="J200" s="198"/>
      <c r="K200" s="198"/>
      <c r="L200" s="197"/>
      <c r="M200" s="198"/>
      <c r="N200" s="199" t="s">
        <v>348</v>
      </c>
      <c r="O200" s="630" t="s">
        <v>330</v>
      </c>
      <c r="P200" s="630"/>
      <c r="Q200" s="631"/>
      <c r="R200" s="91"/>
      <c r="S200" s="92"/>
      <c r="T200" s="92"/>
      <c r="U200" s="92"/>
      <c r="V200" s="92"/>
      <c r="W200" s="92"/>
      <c r="X200" s="92"/>
      <c r="Y200" s="92"/>
      <c r="Z200" s="92"/>
      <c r="AA200" s="79"/>
      <c r="AB200" s="80" t="s">
        <v>110</v>
      </c>
      <c r="AC200" s="477"/>
      <c r="AE200" s="42" t="str">
        <f>+I201</f>
        <v>□</v>
      </c>
      <c r="AH200" s="45" t="str">
        <f>IF(AE200&amp;AE201&amp;AE202="■□□","◎無し",IF(AE200&amp;AE201&amp;AE202="□■□","●適合",IF(AE200&amp;AE201&amp;AE202="□□■","◆未達",IF(AE200&amp;AE201&amp;AE202="□□□","■未答","▼矛盾"))))</f>
        <v>■未答</v>
      </c>
      <c r="AI200" s="61"/>
      <c r="AL200" s="37" t="s">
        <v>111</v>
      </c>
      <c r="AM200" s="46" t="s">
        <v>112</v>
      </c>
      <c r="AN200" s="46" t="s">
        <v>113</v>
      </c>
      <c r="AO200" s="46" t="s">
        <v>114</v>
      </c>
      <c r="AP200" s="46" t="s">
        <v>115</v>
      </c>
      <c r="AQ200" s="46" t="s">
        <v>91</v>
      </c>
    </row>
    <row r="201" spans="2:43" ht="21.95" customHeight="1" x14ac:dyDescent="0.15">
      <c r="B201" s="503"/>
      <c r="C201" s="519"/>
      <c r="D201" s="35"/>
      <c r="E201" s="518"/>
      <c r="F201" s="522"/>
      <c r="G201" s="522"/>
      <c r="H201" s="523"/>
      <c r="I201" s="170" t="s">
        <v>102</v>
      </c>
      <c r="J201" s="512" t="s">
        <v>312</v>
      </c>
      <c r="K201" s="512"/>
      <c r="L201" s="170" t="s">
        <v>141</v>
      </c>
      <c r="M201" s="512" t="s">
        <v>313</v>
      </c>
      <c r="N201" s="512"/>
      <c r="O201" s="512"/>
      <c r="P201" s="101"/>
      <c r="Q201" s="102"/>
      <c r="R201" s="157"/>
      <c r="S201" s="97"/>
      <c r="T201" s="97"/>
      <c r="U201" s="97"/>
      <c r="V201" s="641"/>
      <c r="W201" s="641"/>
      <c r="X201" s="97"/>
      <c r="Y201" s="97"/>
      <c r="Z201" s="49"/>
      <c r="AA201" s="49"/>
      <c r="AB201" s="81"/>
      <c r="AC201" s="477"/>
      <c r="AE201" s="1" t="str">
        <f>+I203</f>
        <v>□</v>
      </c>
      <c r="AL201" s="37"/>
      <c r="AM201" s="43" t="s">
        <v>65</v>
      </c>
      <c r="AN201" s="43" t="s">
        <v>66</v>
      </c>
      <c r="AO201" s="43" t="s">
        <v>67</v>
      </c>
      <c r="AP201" s="45" t="s">
        <v>92</v>
      </c>
      <c r="AQ201" s="45" t="s">
        <v>68</v>
      </c>
    </row>
    <row r="202" spans="2:43" ht="20.100000000000001" customHeight="1" x14ac:dyDescent="0.15">
      <c r="B202" s="503"/>
      <c r="C202" s="519"/>
      <c r="D202" s="35"/>
      <c r="E202" s="495" t="s">
        <v>349</v>
      </c>
      <c r="F202" s="516" t="s">
        <v>506</v>
      </c>
      <c r="G202" s="516"/>
      <c r="H202" s="517"/>
      <c r="I202" s="105"/>
      <c r="J202" s="198"/>
      <c r="K202" s="198"/>
      <c r="L202" s="198"/>
      <c r="M202" s="198"/>
      <c r="N202" s="199" t="s">
        <v>106</v>
      </c>
      <c r="O202" s="630" t="s">
        <v>330</v>
      </c>
      <c r="P202" s="630"/>
      <c r="Q202" s="630"/>
      <c r="R202" s="469" t="s">
        <v>209</v>
      </c>
      <c r="S202" s="470"/>
      <c r="T202" s="470"/>
      <c r="U202" s="470"/>
      <c r="V202" s="464"/>
      <c r="W202" s="464"/>
      <c r="X202" s="49" t="s">
        <v>175</v>
      </c>
      <c r="Y202" s="49"/>
      <c r="Z202" s="49"/>
      <c r="AA202" s="49"/>
      <c r="AB202" s="81"/>
      <c r="AC202" s="477"/>
      <c r="AE202" s="1" t="str">
        <f>+I204</f>
        <v>□</v>
      </c>
    </row>
    <row r="203" spans="2:43" ht="20.100000000000001" customHeight="1" x14ac:dyDescent="0.15">
      <c r="B203" s="503"/>
      <c r="C203" s="519"/>
      <c r="D203" s="35"/>
      <c r="E203" s="576"/>
      <c r="F203" s="519"/>
      <c r="G203" s="519"/>
      <c r="H203" s="520"/>
      <c r="I203" s="63" t="s">
        <v>106</v>
      </c>
      <c r="J203" s="479" t="s">
        <v>350</v>
      </c>
      <c r="K203" s="479"/>
      <c r="L203" s="479"/>
      <c r="M203" s="479"/>
      <c r="N203" s="479"/>
      <c r="O203" s="479"/>
      <c r="P203" s="479"/>
      <c r="Q203" s="480"/>
      <c r="R203" s="469" t="s">
        <v>213</v>
      </c>
      <c r="S203" s="470"/>
      <c r="T203" s="470"/>
      <c r="U203" s="470"/>
      <c r="V203" s="464"/>
      <c r="W203" s="464"/>
      <c r="X203" s="49" t="s">
        <v>173</v>
      </c>
      <c r="Y203" s="97"/>
      <c r="Z203" s="97"/>
      <c r="AA203" s="49"/>
      <c r="AB203" s="81"/>
      <c r="AC203" s="477"/>
      <c r="AH203" s="160" t="s">
        <v>214</v>
      </c>
      <c r="AJ203" s="45" t="str">
        <f>IF(V203&gt;0,IF(V203&lt;195,"◆195未満","●適合"),"■未答")</f>
        <v>■未答</v>
      </c>
    </row>
    <row r="204" spans="2:43" ht="20.100000000000001" customHeight="1" x14ac:dyDescent="0.15">
      <c r="B204" s="503"/>
      <c r="C204" s="519"/>
      <c r="D204" s="35"/>
      <c r="E204" s="576"/>
      <c r="F204" s="522"/>
      <c r="G204" s="522"/>
      <c r="H204" s="523"/>
      <c r="I204" s="63" t="s">
        <v>160</v>
      </c>
      <c r="J204" s="479" t="s">
        <v>351</v>
      </c>
      <c r="K204" s="479"/>
      <c r="L204" s="479"/>
      <c r="M204" s="479"/>
      <c r="N204" s="479"/>
      <c r="O204" s="479"/>
      <c r="P204" s="479"/>
      <c r="Q204" s="480"/>
      <c r="R204" s="56"/>
      <c r="S204" s="625" t="s">
        <v>216</v>
      </c>
      <c r="T204" s="625"/>
      <c r="U204" s="625"/>
      <c r="V204" s="625"/>
      <c r="W204" s="625"/>
      <c r="X204" s="625"/>
      <c r="Y204" s="471">
        <f>+V202*2+V203</f>
        <v>0</v>
      </c>
      <c r="Z204" s="471"/>
      <c r="AA204" s="49" t="s">
        <v>217</v>
      </c>
      <c r="AB204" s="81"/>
      <c r="AC204" s="477"/>
      <c r="AH204" s="160" t="s">
        <v>218</v>
      </c>
      <c r="AJ204" s="45" t="str">
        <f>IF(Y204&gt;0,IF(AND(Y204&gt;=550,Y204&lt;=650),"●適合","◆未達"),"■未答")</f>
        <v>■未答</v>
      </c>
    </row>
    <row r="205" spans="2:43" ht="20.100000000000001" customHeight="1" x14ac:dyDescent="0.15">
      <c r="B205" s="503"/>
      <c r="C205" s="519"/>
      <c r="D205" s="35"/>
      <c r="E205" s="576"/>
      <c r="F205" s="624" t="s">
        <v>352</v>
      </c>
      <c r="G205" s="624"/>
      <c r="H205" s="730"/>
      <c r="I205" s="37"/>
      <c r="J205" s="37"/>
      <c r="K205" s="37"/>
      <c r="L205" s="37"/>
      <c r="M205" s="37"/>
      <c r="N205" s="37"/>
      <c r="O205" s="37"/>
      <c r="P205" s="37"/>
      <c r="Q205" s="39"/>
      <c r="R205" s="510" t="s">
        <v>219</v>
      </c>
      <c r="S205" s="511"/>
      <c r="T205" s="511"/>
      <c r="U205" s="511"/>
      <c r="V205" s="628"/>
      <c r="W205" s="628"/>
      <c r="X205" s="70" t="s">
        <v>147</v>
      </c>
      <c r="Y205" s="88"/>
      <c r="Z205" s="88"/>
      <c r="AA205" s="70"/>
      <c r="AB205" s="205"/>
      <c r="AC205" s="477"/>
      <c r="AH205" s="113" t="s">
        <v>220</v>
      </c>
      <c r="AJ205" s="45" t="str">
        <f>IF(V205&gt;0,IF(V205&gt;30,"◆30超過","●適合"),"■未答")</f>
        <v>■未答</v>
      </c>
    </row>
    <row r="206" spans="2:43" ht="21.95" customHeight="1" x14ac:dyDescent="0.15">
      <c r="B206" s="503"/>
      <c r="C206" s="519"/>
      <c r="D206" s="35"/>
      <c r="E206" s="576"/>
      <c r="F206" s="516" t="s">
        <v>353</v>
      </c>
      <c r="G206" s="516"/>
      <c r="H206" s="517"/>
      <c r="I206" s="172"/>
      <c r="J206" s="106"/>
      <c r="K206" s="106"/>
      <c r="L206" s="106"/>
      <c r="M206" s="106"/>
      <c r="N206" s="106"/>
      <c r="O206" s="106"/>
      <c r="P206" s="106"/>
      <c r="Q206" s="106"/>
      <c r="R206" s="469" t="s">
        <v>354</v>
      </c>
      <c r="S206" s="470"/>
      <c r="T206" s="470"/>
      <c r="U206" s="470"/>
      <c r="V206" s="168" t="s">
        <v>156</v>
      </c>
      <c r="W206" s="49" t="s">
        <v>355</v>
      </c>
      <c r="X206" s="49"/>
      <c r="Y206" s="168" t="s">
        <v>156</v>
      </c>
      <c r="Z206" s="49" t="s">
        <v>356</v>
      </c>
      <c r="AA206" s="49"/>
      <c r="AB206" s="81"/>
      <c r="AC206" s="477"/>
    </row>
    <row r="207" spans="2:43" ht="21.95" customHeight="1" x14ac:dyDescent="0.15">
      <c r="B207" s="503"/>
      <c r="C207" s="519"/>
      <c r="D207" s="35"/>
      <c r="E207" s="576"/>
      <c r="F207" s="522"/>
      <c r="G207" s="522"/>
      <c r="H207" s="523"/>
      <c r="I207" s="174"/>
      <c r="J207" s="95"/>
      <c r="K207" s="95"/>
      <c r="L207" s="95"/>
      <c r="M207" s="95"/>
      <c r="N207" s="168" t="s">
        <v>156</v>
      </c>
      <c r="O207" s="479" t="s">
        <v>330</v>
      </c>
      <c r="P207" s="479"/>
      <c r="Q207" s="479"/>
      <c r="R207" s="632" t="s">
        <v>357</v>
      </c>
      <c r="S207" s="468"/>
      <c r="T207" s="468"/>
      <c r="U207" s="468"/>
      <c r="V207" s="168" t="s">
        <v>358</v>
      </c>
      <c r="W207" s="97" t="s">
        <v>359</v>
      </c>
      <c r="X207" s="97"/>
      <c r="Y207" s="168" t="s">
        <v>358</v>
      </c>
      <c r="Z207" s="97" t="s">
        <v>360</v>
      </c>
      <c r="AA207" s="97"/>
      <c r="AB207" s="99"/>
      <c r="AC207" s="477"/>
      <c r="AE207" s="42" t="str">
        <f>+N207</f>
        <v>□</v>
      </c>
      <c r="AH207" s="45" t="str">
        <f>IF(AE207&amp;AE208&amp;AE209="■□□","◎無し",IF(AE207&amp;AE208&amp;AE209="□■□","●適合",IF(AE207&amp;AE208&amp;AE209="□□■","◆未達",IF(AE207&amp;AE208&amp;AE209="□□□","■未答","▼矛盾"))))</f>
        <v>■未答</v>
      </c>
      <c r="AI207" s="61"/>
      <c r="AL207" s="37" t="s">
        <v>111</v>
      </c>
      <c r="AM207" s="46" t="s">
        <v>112</v>
      </c>
      <c r="AN207" s="46" t="s">
        <v>113</v>
      </c>
      <c r="AO207" s="46" t="s">
        <v>114</v>
      </c>
      <c r="AP207" s="46" t="s">
        <v>115</v>
      </c>
      <c r="AQ207" s="46" t="s">
        <v>91</v>
      </c>
    </row>
    <row r="208" spans="2:43" ht="20.100000000000001" customHeight="1" x14ac:dyDescent="0.15">
      <c r="B208" s="503"/>
      <c r="C208" s="519"/>
      <c r="D208" s="35"/>
      <c r="E208" s="576"/>
      <c r="F208" s="516" t="s">
        <v>49</v>
      </c>
      <c r="G208" s="516"/>
      <c r="H208" s="517"/>
      <c r="I208" s="206" t="s">
        <v>116</v>
      </c>
      <c r="J208" s="479" t="s">
        <v>361</v>
      </c>
      <c r="K208" s="479"/>
      <c r="L208" s="479"/>
      <c r="M208" s="479"/>
      <c r="N208" s="479"/>
      <c r="O208" s="479"/>
      <c r="P208" s="479"/>
      <c r="Q208" s="480"/>
      <c r="R208" s="632" t="s">
        <v>599</v>
      </c>
      <c r="S208" s="468"/>
      <c r="T208" s="468"/>
      <c r="U208" s="468"/>
      <c r="V208" s="168" t="s">
        <v>160</v>
      </c>
      <c r="W208" s="466" t="s">
        <v>252</v>
      </c>
      <c r="X208" s="466"/>
      <c r="Y208" s="168" t="s">
        <v>141</v>
      </c>
      <c r="Z208" s="467" t="s">
        <v>253</v>
      </c>
      <c r="AA208" s="468"/>
      <c r="AB208" s="179"/>
      <c r="AC208" s="477"/>
      <c r="AE208" s="1" t="str">
        <f>+I208</f>
        <v>□</v>
      </c>
      <c r="AH208" s="160" t="s">
        <v>164</v>
      </c>
      <c r="AJ208" s="43" t="str">
        <f>IF(V208&amp;Y208="■□","◎過分",IF(V208&amp;Y208="□■","●適合",IF(V208&amp;Y208="□□","■未答","▼矛盾")))</f>
        <v>■未答</v>
      </c>
      <c r="AL208" s="37"/>
      <c r="AM208" s="43" t="s">
        <v>65</v>
      </c>
      <c r="AN208" s="43" t="s">
        <v>66</v>
      </c>
      <c r="AO208" s="43" t="s">
        <v>67</v>
      </c>
      <c r="AP208" s="45" t="s">
        <v>92</v>
      </c>
      <c r="AQ208" s="45" t="s">
        <v>68</v>
      </c>
    </row>
    <row r="209" spans="2:43" ht="20.100000000000001" customHeight="1" x14ac:dyDescent="0.15">
      <c r="B209" s="503"/>
      <c r="C209" s="519"/>
      <c r="D209" s="35"/>
      <c r="E209" s="576"/>
      <c r="F209" s="519"/>
      <c r="G209" s="519"/>
      <c r="H209" s="520"/>
      <c r="I209" s="206" t="s">
        <v>106</v>
      </c>
      <c r="J209" s="479" t="s">
        <v>362</v>
      </c>
      <c r="K209" s="479"/>
      <c r="L209" s="479"/>
      <c r="M209" s="479"/>
      <c r="N209" s="479"/>
      <c r="O209" s="479"/>
      <c r="P209" s="479"/>
      <c r="Q209" s="480"/>
      <c r="R209" s="632" t="s">
        <v>254</v>
      </c>
      <c r="S209" s="468"/>
      <c r="T209" s="468"/>
      <c r="U209" s="468"/>
      <c r="V209" s="468"/>
      <c r="W209" s="468"/>
      <c r="X209" s="464"/>
      <c r="Y209" s="464"/>
      <c r="Z209" s="464"/>
      <c r="AA209" s="97" t="s">
        <v>255</v>
      </c>
      <c r="AB209" s="99"/>
      <c r="AC209" s="477"/>
      <c r="AE209" s="1" t="str">
        <f>+I209</f>
        <v>□</v>
      </c>
      <c r="AH209" s="160" t="s">
        <v>256</v>
      </c>
      <c r="AJ209" s="45" t="str">
        <f>IF(X209&gt;0,IF(X209&lt;700,"◆低すぎ",IF(X209&gt;900,"◆高すぎ","●適合")),"■未答")</f>
        <v>■未答</v>
      </c>
    </row>
    <row r="210" spans="2:43" ht="9.75" customHeight="1" x14ac:dyDescent="0.15">
      <c r="B210" s="503"/>
      <c r="C210" s="519"/>
      <c r="D210" s="35"/>
      <c r="E210" s="576"/>
      <c r="F210" s="519"/>
      <c r="G210" s="519"/>
      <c r="H210" s="520"/>
      <c r="I210" s="186"/>
      <c r="J210" s="207"/>
      <c r="K210" s="207"/>
      <c r="L210" s="207"/>
      <c r="M210" s="207"/>
      <c r="N210" s="207"/>
      <c r="O210" s="207"/>
      <c r="P210" s="207"/>
      <c r="Q210" s="208"/>
      <c r="R210" s="180"/>
      <c r="S210" s="104"/>
      <c r="T210" s="104"/>
      <c r="U210" s="104"/>
      <c r="V210" s="104"/>
      <c r="W210" s="104"/>
      <c r="X210" s="209"/>
      <c r="Y210" s="209"/>
      <c r="Z210" s="209"/>
      <c r="AA210" s="88"/>
      <c r="AB210" s="90"/>
      <c r="AC210" s="478"/>
    </row>
    <row r="211" spans="2:43" ht="17.100000000000001" customHeight="1" x14ac:dyDescent="0.15">
      <c r="B211" s="503"/>
      <c r="C211" s="519"/>
      <c r="D211" s="496" t="s">
        <v>50</v>
      </c>
      <c r="E211" s="516"/>
      <c r="F211" s="516"/>
      <c r="G211" s="516"/>
      <c r="H211" s="517"/>
      <c r="I211" s="105"/>
      <c r="J211" s="198"/>
      <c r="K211" s="198"/>
      <c r="L211" s="198"/>
      <c r="M211" s="198"/>
      <c r="N211" s="198"/>
      <c r="O211" s="198"/>
      <c r="P211" s="198"/>
      <c r="Q211" s="201"/>
      <c r="R211" s="210"/>
      <c r="S211" s="109"/>
      <c r="T211" s="109"/>
      <c r="U211" s="109"/>
      <c r="V211" s="109"/>
      <c r="W211" s="109"/>
      <c r="X211" s="203"/>
      <c r="Y211" s="203"/>
      <c r="Z211" s="203"/>
      <c r="AA211" s="92"/>
      <c r="AB211" s="80" t="s">
        <v>110</v>
      </c>
      <c r="AC211" s="476"/>
      <c r="AE211" s="42" t="str">
        <f>+N212</f>
        <v>□</v>
      </c>
      <c r="AH211" s="45" t="str">
        <f>IF(AE211&amp;AE212&amp;AE213="■□□","◎無し",IF(AE211&amp;AE212&amp;AE213="□■□","●適合",IF(AE211&amp;AE212&amp;AE213="□□■","◆未達",IF(AE211&amp;AE212&amp;AE213="□□□","■未答","▼矛盾"))))</f>
        <v>■未答</v>
      </c>
      <c r="AI211" s="61"/>
      <c r="AL211" s="37" t="s">
        <v>111</v>
      </c>
      <c r="AM211" s="46" t="s">
        <v>112</v>
      </c>
      <c r="AN211" s="46" t="s">
        <v>113</v>
      </c>
      <c r="AO211" s="46" t="s">
        <v>114</v>
      </c>
      <c r="AP211" s="46" t="s">
        <v>115</v>
      </c>
      <c r="AQ211" s="46" t="s">
        <v>91</v>
      </c>
    </row>
    <row r="212" spans="2:43" ht="17.100000000000001" customHeight="1" x14ac:dyDescent="0.15">
      <c r="B212" s="503"/>
      <c r="C212" s="519"/>
      <c r="D212" s="518"/>
      <c r="E212" s="519"/>
      <c r="F212" s="519"/>
      <c r="G212" s="519"/>
      <c r="H212" s="520"/>
      <c r="I212" s="211"/>
      <c r="J212" s="207"/>
      <c r="K212" s="207"/>
      <c r="L212" s="211"/>
      <c r="M212" s="207"/>
      <c r="N212" s="168" t="s">
        <v>116</v>
      </c>
      <c r="O212" s="479" t="s">
        <v>330</v>
      </c>
      <c r="P212" s="479"/>
      <c r="Q212" s="480"/>
      <c r="R212" s="632" t="s">
        <v>599</v>
      </c>
      <c r="S212" s="468"/>
      <c r="T212" s="468"/>
      <c r="U212" s="468"/>
      <c r="V212" s="168" t="s">
        <v>160</v>
      </c>
      <c r="W212" s="466" t="s">
        <v>252</v>
      </c>
      <c r="X212" s="466"/>
      <c r="Y212" s="168" t="s">
        <v>141</v>
      </c>
      <c r="Z212" s="467" t="s">
        <v>253</v>
      </c>
      <c r="AA212" s="468"/>
      <c r="AB212" s="179"/>
      <c r="AC212" s="477"/>
      <c r="AE212" s="1" t="str">
        <f>+I213</f>
        <v>□</v>
      </c>
      <c r="AH212" s="160" t="s">
        <v>164</v>
      </c>
      <c r="AJ212" s="43" t="str">
        <f>IF(V212&amp;Y212="■□","◎過分",IF(V212&amp;Y212="□■","●適合",IF(V212&amp;Y212="□□","■未答","▼矛盾")))</f>
        <v>■未答</v>
      </c>
      <c r="AL212" s="37"/>
      <c r="AM212" s="43" t="s">
        <v>65</v>
      </c>
      <c r="AN212" s="43" t="s">
        <v>66</v>
      </c>
      <c r="AO212" s="43" t="s">
        <v>67</v>
      </c>
      <c r="AP212" s="45" t="s">
        <v>92</v>
      </c>
      <c r="AQ212" s="45" t="s">
        <v>68</v>
      </c>
    </row>
    <row r="213" spans="2:43" ht="17.100000000000001" customHeight="1" x14ac:dyDescent="0.15">
      <c r="B213" s="503"/>
      <c r="C213" s="519"/>
      <c r="D213" s="518"/>
      <c r="E213" s="519"/>
      <c r="F213" s="519"/>
      <c r="G213" s="519"/>
      <c r="H213" s="520"/>
      <c r="I213" s="168" t="s">
        <v>70</v>
      </c>
      <c r="J213" s="479" t="s">
        <v>363</v>
      </c>
      <c r="K213" s="479"/>
      <c r="L213" s="479"/>
      <c r="M213" s="479"/>
      <c r="N213" s="479"/>
      <c r="O213" s="479"/>
      <c r="P213" s="479"/>
      <c r="Q213" s="480"/>
      <c r="R213" s="632" t="s">
        <v>364</v>
      </c>
      <c r="S213" s="468"/>
      <c r="T213" s="468"/>
      <c r="U213" s="468"/>
      <c r="V213" s="468"/>
      <c r="W213" s="468"/>
      <c r="X213" s="464"/>
      <c r="Y213" s="464"/>
      <c r="Z213" s="464"/>
      <c r="AA213" s="97" t="s">
        <v>255</v>
      </c>
      <c r="AB213" s="99"/>
      <c r="AC213" s="477"/>
      <c r="AE213" s="1" t="str">
        <f>+I214</f>
        <v>□</v>
      </c>
      <c r="AH213" s="160" t="s">
        <v>256</v>
      </c>
      <c r="AJ213" s="45" t="str">
        <f>IF(X213&gt;0,IF(X213&lt;700,"◆低すぎ",IF(X213&gt;900,"◆高すぎ","●適合")),"■未答")</f>
        <v>■未答</v>
      </c>
    </row>
    <row r="214" spans="2:43" ht="17.100000000000001" customHeight="1" x14ac:dyDescent="0.15">
      <c r="B214" s="503"/>
      <c r="C214" s="519"/>
      <c r="D214" s="518"/>
      <c r="E214" s="522"/>
      <c r="F214" s="522"/>
      <c r="G214" s="522"/>
      <c r="H214" s="523"/>
      <c r="I214" s="170" t="s">
        <v>72</v>
      </c>
      <c r="J214" s="512" t="s">
        <v>365</v>
      </c>
      <c r="K214" s="512"/>
      <c r="L214" s="512"/>
      <c r="M214" s="512"/>
      <c r="N214" s="512"/>
      <c r="O214" s="512"/>
      <c r="P214" s="512"/>
      <c r="Q214" s="513"/>
      <c r="R214" s="87"/>
      <c r="S214" s="88"/>
      <c r="T214" s="88"/>
      <c r="U214" s="88"/>
      <c r="V214" s="88"/>
      <c r="W214" s="88"/>
      <c r="X214" s="88"/>
      <c r="Y214" s="88"/>
      <c r="Z214" s="88"/>
      <c r="AA214" s="88"/>
      <c r="AB214" s="90"/>
      <c r="AC214" s="477"/>
    </row>
    <row r="215" spans="2:43" ht="12" customHeight="1" x14ac:dyDescent="0.15">
      <c r="B215" s="503"/>
      <c r="C215" s="519"/>
      <c r="D215" s="71"/>
      <c r="E215" s="518" t="s">
        <v>51</v>
      </c>
      <c r="F215" s="519"/>
      <c r="G215" s="519"/>
      <c r="H215" s="520"/>
      <c r="I215" s="106"/>
      <c r="J215" s="106"/>
      <c r="K215" s="106"/>
      <c r="L215" s="106"/>
      <c r="M215" s="106"/>
      <c r="N215" s="106"/>
      <c r="O215" s="106"/>
      <c r="P215" s="106"/>
      <c r="Q215" s="107"/>
      <c r="R215" s="691" t="s">
        <v>366</v>
      </c>
      <c r="S215" s="692"/>
      <c r="T215" s="692"/>
      <c r="U215" s="692"/>
      <c r="V215" s="692"/>
      <c r="W215" s="692"/>
      <c r="X215" s="692"/>
      <c r="Y215" s="692"/>
      <c r="Z215" s="692"/>
      <c r="AA215" s="692"/>
      <c r="AB215" s="693"/>
      <c r="AC215" s="477"/>
      <c r="AE215" s="42" t="str">
        <f>+I216</f>
        <v>□</v>
      </c>
      <c r="AH215" s="43" t="str">
        <f>IF(AE215&amp;AE216="■□","◎避け",IF(AE215&amp;AE216="□■","●無し",IF(AE215&amp;AE216="□□","■未答","▼矛盾")))</f>
        <v>■未答</v>
      </c>
      <c r="AI215" s="44"/>
      <c r="AL215" s="37" t="s">
        <v>87</v>
      </c>
      <c r="AM215" s="46" t="s">
        <v>88</v>
      </c>
      <c r="AN215" s="46" t="s">
        <v>89</v>
      </c>
      <c r="AO215" s="46" t="s">
        <v>90</v>
      </c>
      <c r="AP215" s="46" t="s">
        <v>91</v>
      </c>
    </row>
    <row r="216" spans="2:43" ht="12" customHeight="1" x14ac:dyDescent="0.15">
      <c r="B216" s="503"/>
      <c r="C216" s="519"/>
      <c r="D216" s="71"/>
      <c r="E216" s="518"/>
      <c r="F216" s="519"/>
      <c r="G216" s="519"/>
      <c r="H216" s="520"/>
      <c r="I216" s="168" t="s">
        <v>102</v>
      </c>
      <c r="J216" s="479" t="s">
        <v>367</v>
      </c>
      <c r="K216" s="479"/>
      <c r="L216" s="479"/>
      <c r="M216" s="479"/>
      <c r="N216" s="479"/>
      <c r="O216" s="479"/>
      <c r="P216" s="479"/>
      <c r="Q216" s="480"/>
      <c r="R216" s="650"/>
      <c r="S216" s="487"/>
      <c r="T216" s="487"/>
      <c r="U216" s="487"/>
      <c r="V216" s="487"/>
      <c r="W216" s="487"/>
      <c r="X216" s="487"/>
      <c r="Y216" s="487"/>
      <c r="Z216" s="487"/>
      <c r="AA216" s="487"/>
      <c r="AB216" s="651"/>
      <c r="AC216" s="477"/>
      <c r="AE216" s="1" t="str">
        <f>+I217</f>
        <v>□</v>
      </c>
      <c r="AM216" s="43" t="s">
        <v>368</v>
      </c>
      <c r="AN216" s="43" t="s">
        <v>369</v>
      </c>
      <c r="AO216" s="45" t="s">
        <v>92</v>
      </c>
      <c r="AP216" s="45" t="s">
        <v>68</v>
      </c>
    </row>
    <row r="217" spans="2:43" ht="12" customHeight="1" x14ac:dyDescent="0.15">
      <c r="B217" s="503"/>
      <c r="C217" s="519"/>
      <c r="D217" s="71"/>
      <c r="E217" s="518"/>
      <c r="F217" s="519"/>
      <c r="G217" s="519"/>
      <c r="H217" s="520"/>
      <c r="I217" s="168" t="s">
        <v>70</v>
      </c>
      <c r="J217" s="479" t="s">
        <v>370</v>
      </c>
      <c r="K217" s="479"/>
      <c r="L217" s="479"/>
      <c r="M217" s="479"/>
      <c r="N217" s="479"/>
      <c r="O217" s="479"/>
      <c r="P217" s="479"/>
      <c r="Q217" s="480"/>
      <c r="R217" s="650"/>
      <c r="S217" s="487"/>
      <c r="T217" s="487"/>
      <c r="U217" s="487"/>
      <c r="V217" s="487"/>
      <c r="W217" s="487"/>
      <c r="X217" s="487"/>
      <c r="Y217" s="487"/>
      <c r="Z217" s="487"/>
      <c r="AA217" s="487"/>
      <c r="AB217" s="651"/>
      <c r="AC217" s="477"/>
    </row>
    <row r="218" spans="2:43" ht="26.25" customHeight="1" x14ac:dyDescent="0.15">
      <c r="B218" s="503"/>
      <c r="C218" s="519"/>
      <c r="D218" s="71"/>
      <c r="E218" s="521"/>
      <c r="F218" s="522"/>
      <c r="G218" s="522"/>
      <c r="H218" s="523"/>
      <c r="I218" s="101"/>
      <c r="J218" s="101"/>
      <c r="K218" s="101"/>
      <c r="L218" s="101"/>
      <c r="M218" s="101"/>
      <c r="N218" s="101"/>
      <c r="O218" s="101"/>
      <c r="P218" s="101"/>
      <c r="Q218" s="102"/>
      <c r="R218" s="652"/>
      <c r="S218" s="653"/>
      <c r="T218" s="653"/>
      <c r="U218" s="653"/>
      <c r="V218" s="653"/>
      <c r="W218" s="653"/>
      <c r="X218" s="653"/>
      <c r="Y218" s="653"/>
      <c r="Z218" s="653"/>
      <c r="AA218" s="653"/>
      <c r="AB218" s="654"/>
      <c r="AC218" s="477"/>
    </row>
    <row r="219" spans="2:43" ht="12" customHeight="1" x14ac:dyDescent="0.15">
      <c r="B219" s="503"/>
      <c r="C219" s="519"/>
      <c r="D219" s="71"/>
      <c r="E219" s="496" t="s">
        <v>52</v>
      </c>
      <c r="F219" s="516"/>
      <c r="G219" s="516"/>
      <c r="H219" s="517"/>
      <c r="I219" s="106"/>
      <c r="J219" s="106"/>
      <c r="K219" s="106"/>
      <c r="L219" s="106"/>
      <c r="M219" s="106"/>
      <c r="N219" s="106"/>
      <c r="O219" s="106"/>
      <c r="P219" s="106"/>
      <c r="Q219" s="107"/>
      <c r="R219" s="691" t="s">
        <v>366</v>
      </c>
      <c r="S219" s="692"/>
      <c r="T219" s="692"/>
      <c r="U219" s="692"/>
      <c r="V219" s="692"/>
      <c r="W219" s="692"/>
      <c r="X219" s="692"/>
      <c r="Y219" s="692"/>
      <c r="Z219" s="692"/>
      <c r="AA219" s="692"/>
      <c r="AB219" s="693"/>
      <c r="AC219" s="477"/>
      <c r="AE219" s="42" t="str">
        <f>+I220</f>
        <v>□</v>
      </c>
      <c r="AH219" s="43" t="str">
        <f>IF(AE219&amp;AE220="■□","◎避け",IF(AE219&amp;AE220="□■","●無し",IF(AE219&amp;AE220="□□","■未答","▼矛盾")))</f>
        <v>■未答</v>
      </c>
      <c r="AI219" s="44"/>
      <c r="AL219" s="37" t="s">
        <v>87</v>
      </c>
      <c r="AM219" s="46" t="s">
        <v>88</v>
      </c>
      <c r="AN219" s="46" t="s">
        <v>89</v>
      </c>
      <c r="AO219" s="46" t="s">
        <v>90</v>
      </c>
      <c r="AP219" s="46" t="s">
        <v>91</v>
      </c>
    </row>
    <row r="220" spans="2:43" ht="12" customHeight="1" x14ac:dyDescent="0.15">
      <c r="B220" s="503"/>
      <c r="C220" s="519"/>
      <c r="D220" s="71"/>
      <c r="E220" s="518"/>
      <c r="F220" s="519"/>
      <c r="G220" s="519"/>
      <c r="H220" s="520"/>
      <c r="I220" s="168" t="s">
        <v>102</v>
      </c>
      <c r="J220" s="479" t="s">
        <v>367</v>
      </c>
      <c r="K220" s="479"/>
      <c r="L220" s="479"/>
      <c r="M220" s="479"/>
      <c r="N220" s="479"/>
      <c r="O220" s="479"/>
      <c r="P220" s="479"/>
      <c r="Q220" s="480"/>
      <c r="R220" s="650"/>
      <c r="S220" s="487"/>
      <c r="T220" s="487"/>
      <c r="U220" s="487"/>
      <c r="V220" s="487"/>
      <c r="W220" s="487"/>
      <c r="X220" s="487"/>
      <c r="Y220" s="487"/>
      <c r="Z220" s="487"/>
      <c r="AA220" s="487"/>
      <c r="AB220" s="651"/>
      <c r="AC220" s="477"/>
      <c r="AE220" s="1" t="str">
        <f>+I221</f>
        <v>□</v>
      </c>
      <c r="AM220" s="43" t="s">
        <v>368</v>
      </c>
      <c r="AN220" s="43" t="s">
        <v>369</v>
      </c>
      <c r="AO220" s="45" t="s">
        <v>92</v>
      </c>
      <c r="AP220" s="45" t="s">
        <v>68</v>
      </c>
    </row>
    <row r="221" spans="2:43" ht="12" customHeight="1" x14ac:dyDescent="0.15">
      <c r="B221" s="503"/>
      <c r="C221" s="519"/>
      <c r="D221" s="71"/>
      <c r="E221" s="518"/>
      <c r="F221" s="519"/>
      <c r="G221" s="519"/>
      <c r="H221" s="520"/>
      <c r="I221" s="168" t="s">
        <v>70</v>
      </c>
      <c r="J221" s="479" t="s">
        <v>370</v>
      </c>
      <c r="K221" s="479"/>
      <c r="L221" s="479"/>
      <c r="M221" s="479"/>
      <c r="N221" s="479"/>
      <c r="O221" s="479"/>
      <c r="P221" s="479"/>
      <c r="Q221" s="480"/>
      <c r="R221" s="650"/>
      <c r="S221" s="487"/>
      <c r="T221" s="487"/>
      <c r="U221" s="487"/>
      <c r="V221" s="487"/>
      <c r="W221" s="487"/>
      <c r="X221" s="487"/>
      <c r="Y221" s="487"/>
      <c r="Z221" s="487"/>
      <c r="AA221" s="487"/>
      <c r="AB221" s="651"/>
      <c r="AC221" s="477"/>
    </row>
    <row r="222" spans="2:43" ht="19.5" customHeight="1" x14ac:dyDescent="0.15">
      <c r="B222" s="742"/>
      <c r="C222" s="522"/>
      <c r="D222" s="84"/>
      <c r="E222" s="521"/>
      <c r="F222" s="522"/>
      <c r="G222" s="522"/>
      <c r="H222" s="523"/>
      <c r="I222" s="101"/>
      <c r="J222" s="101"/>
      <c r="K222" s="101"/>
      <c r="L222" s="101"/>
      <c r="M222" s="101"/>
      <c r="N222" s="101"/>
      <c r="O222" s="101"/>
      <c r="P222" s="101"/>
      <c r="Q222" s="102"/>
      <c r="R222" s="652"/>
      <c r="S222" s="653"/>
      <c r="T222" s="653"/>
      <c r="U222" s="653"/>
      <c r="V222" s="653"/>
      <c r="W222" s="653"/>
      <c r="X222" s="653"/>
      <c r="Y222" s="653"/>
      <c r="Z222" s="653"/>
      <c r="AA222" s="653"/>
      <c r="AB222" s="654"/>
      <c r="AC222" s="478"/>
    </row>
    <row r="223" spans="2:43" ht="17.25" customHeight="1" x14ac:dyDescent="0.15">
      <c r="B223" s="503" t="s">
        <v>371</v>
      </c>
      <c r="C223" s="504"/>
      <c r="D223" s="662" t="s">
        <v>53</v>
      </c>
      <c r="E223" s="660"/>
      <c r="F223" s="660"/>
      <c r="G223" s="660"/>
      <c r="H223" s="661"/>
      <c r="I223" s="105"/>
      <c r="J223" s="181"/>
      <c r="K223" s="181"/>
      <c r="L223" s="181"/>
      <c r="M223" s="181"/>
      <c r="N223" s="181"/>
      <c r="O223" s="181"/>
      <c r="P223" s="181"/>
      <c r="Q223" s="182"/>
      <c r="R223" s="144"/>
      <c r="S223" s="79"/>
      <c r="T223" s="79"/>
      <c r="U223" s="79"/>
      <c r="V223" s="79"/>
      <c r="W223" s="79"/>
      <c r="X223" s="79"/>
      <c r="Y223" s="79"/>
      <c r="Z223" s="79"/>
      <c r="AA223" s="79"/>
      <c r="AB223" s="80" t="s">
        <v>110</v>
      </c>
      <c r="AC223" s="707"/>
      <c r="AE223" s="42" t="str">
        <f>+I225</f>
        <v>□</v>
      </c>
      <c r="AH223" s="45" t="str">
        <f>IF(AE223&amp;AE224&amp;AE225="■□□","◎無し",IF(AE223&amp;AE224&amp;AE225="□■□","●適合",IF(AE223&amp;AE224&amp;AE225="□□■","◆未達",IF(AE223&amp;AE224&amp;AE225="□□□","■未答","▼矛盾"))))</f>
        <v>■未答</v>
      </c>
      <c r="AI223" s="61"/>
      <c r="AL223" s="37" t="s">
        <v>111</v>
      </c>
      <c r="AM223" s="46" t="s">
        <v>112</v>
      </c>
      <c r="AN223" s="46" t="s">
        <v>113</v>
      </c>
      <c r="AO223" s="46" t="s">
        <v>114</v>
      </c>
      <c r="AP223" s="46" t="s">
        <v>115</v>
      </c>
      <c r="AQ223" s="46" t="s">
        <v>91</v>
      </c>
    </row>
    <row r="224" spans="2:43" ht="18" customHeight="1" x14ac:dyDescent="0.15">
      <c r="B224" s="503"/>
      <c r="C224" s="504"/>
      <c r="D224" s="662"/>
      <c r="E224" s="663"/>
      <c r="F224" s="663"/>
      <c r="G224" s="663"/>
      <c r="H224" s="664"/>
      <c r="I224" s="94"/>
      <c r="J224" s="51"/>
      <c r="K224" s="51"/>
      <c r="L224" s="51"/>
      <c r="M224" s="51"/>
      <c r="N224" s="51"/>
      <c r="O224" s="51"/>
      <c r="P224" s="51"/>
      <c r="Q224" s="52"/>
      <c r="R224" s="40" t="s">
        <v>116</v>
      </c>
      <c r="S224" s="470" t="s">
        <v>372</v>
      </c>
      <c r="T224" s="470"/>
      <c r="U224" s="470"/>
      <c r="V224" s="470"/>
      <c r="W224" s="470"/>
      <c r="X224" s="470"/>
      <c r="Y224" s="470"/>
      <c r="Z224" s="470"/>
      <c r="AA224" s="470"/>
      <c r="AB224" s="621"/>
      <c r="AC224" s="707"/>
      <c r="AE224" s="1" t="str">
        <f>+I227</f>
        <v>□</v>
      </c>
      <c r="AL224" s="37"/>
      <c r="AM224" s="43" t="s">
        <v>65</v>
      </c>
      <c r="AN224" s="43" t="s">
        <v>66</v>
      </c>
      <c r="AO224" s="43" t="s">
        <v>67</v>
      </c>
      <c r="AP224" s="45" t="s">
        <v>92</v>
      </c>
      <c r="AQ224" s="45" t="s">
        <v>68</v>
      </c>
    </row>
    <row r="225" spans="2:44" ht="18" customHeight="1" x14ac:dyDescent="0.15">
      <c r="B225" s="503"/>
      <c r="C225" s="504"/>
      <c r="D225" s="662"/>
      <c r="E225" s="663"/>
      <c r="F225" s="663"/>
      <c r="G225" s="663"/>
      <c r="H225" s="664"/>
      <c r="I225" s="63" t="s">
        <v>70</v>
      </c>
      <c r="J225" s="37" t="s">
        <v>373</v>
      </c>
      <c r="K225" s="37"/>
      <c r="L225" s="37"/>
      <c r="M225" s="37"/>
      <c r="N225" s="37"/>
      <c r="O225" s="37"/>
      <c r="P225" s="37"/>
      <c r="Q225" s="39"/>
      <c r="R225" s="40" t="s">
        <v>123</v>
      </c>
      <c r="S225" s="468" t="s">
        <v>374</v>
      </c>
      <c r="T225" s="468"/>
      <c r="U225" s="468"/>
      <c r="V225" s="468"/>
      <c r="W225" s="468"/>
      <c r="X225" s="468"/>
      <c r="Y225" s="468"/>
      <c r="Z225" s="468"/>
      <c r="AA225" s="468"/>
      <c r="AB225" s="467"/>
      <c r="AC225" s="707"/>
      <c r="AE225" s="1" t="str">
        <f>+I228</f>
        <v>□</v>
      </c>
    </row>
    <row r="226" spans="2:44" ht="17.25" customHeight="1" x14ac:dyDescent="0.15">
      <c r="B226" s="503"/>
      <c r="C226" s="504"/>
      <c r="D226" s="662"/>
      <c r="E226" s="663"/>
      <c r="F226" s="663"/>
      <c r="G226" s="663"/>
      <c r="H226" s="664"/>
      <c r="I226" s="94"/>
      <c r="J226" s="37"/>
      <c r="K226" s="37"/>
      <c r="L226" s="37"/>
      <c r="M226" s="37"/>
      <c r="N226" s="37"/>
      <c r="O226" s="37"/>
      <c r="P226" s="37"/>
      <c r="Q226" s="39"/>
      <c r="R226" s="48"/>
      <c r="S226" s="468"/>
      <c r="T226" s="468"/>
      <c r="U226" s="468"/>
      <c r="V226" s="468"/>
      <c r="W226" s="468"/>
      <c r="X226" s="468"/>
      <c r="Y226" s="468"/>
      <c r="Z226" s="468"/>
      <c r="AA226" s="468"/>
      <c r="AB226" s="467"/>
      <c r="AC226" s="707"/>
    </row>
    <row r="227" spans="2:44" ht="23.1" customHeight="1" x14ac:dyDescent="0.15">
      <c r="B227" s="503"/>
      <c r="C227" s="504"/>
      <c r="D227" s="71"/>
      <c r="E227" s="493" t="s">
        <v>54</v>
      </c>
      <c r="F227" s="624"/>
      <c r="G227" s="624"/>
      <c r="H227" s="730"/>
      <c r="I227" s="63" t="s">
        <v>265</v>
      </c>
      <c r="J227" s="37" t="s">
        <v>187</v>
      </c>
      <c r="K227" s="37"/>
      <c r="L227" s="37"/>
      <c r="M227" s="37"/>
      <c r="N227" s="37"/>
      <c r="O227" s="37"/>
      <c r="P227" s="37"/>
      <c r="Q227" s="39"/>
      <c r="R227" s="632" t="s">
        <v>275</v>
      </c>
      <c r="S227" s="468"/>
      <c r="T227" s="468"/>
      <c r="U227" s="468"/>
      <c r="V227" s="468"/>
      <c r="W227" s="468"/>
      <c r="X227" s="468"/>
      <c r="Y227" s="464"/>
      <c r="Z227" s="464"/>
      <c r="AA227" s="97" t="s">
        <v>276</v>
      </c>
      <c r="AB227" s="99"/>
      <c r="AC227" s="707"/>
      <c r="AH227" s="113" t="s">
        <v>277</v>
      </c>
      <c r="AJ227" s="45" t="str">
        <f>IF(Y227&gt;0,IF(Y227&lt;650,"腰1100",IF(Y227&gt;=1100,"基準なし","床1100")),"■未答")</f>
        <v>■未答</v>
      </c>
    </row>
    <row r="228" spans="2:44" ht="23.1" customHeight="1" x14ac:dyDescent="0.15">
      <c r="B228" s="503"/>
      <c r="C228" s="504"/>
      <c r="D228" s="71"/>
      <c r="E228" s="493"/>
      <c r="F228" s="624"/>
      <c r="G228" s="624"/>
      <c r="H228" s="730"/>
      <c r="I228" s="63" t="s">
        <v>123</v>
      </c>
      <c r="J228" s="37" t="s">
        <v>279</v>
      </c>
      <c r="K228" s="37"/>
      <c r="L228" s="37"/>
      <c r="M228" s="37"/>
      <c r="N228" s="37"/>
      <c r="O228" s="37"/>
      <c r="P228" s="37"/>
      <c r="Q228" s="39"/>
      <c r="R228" s="632" t="s">
        <v>280</v>
      </c>
      <c r="S228" s="468"/>
      <c r="T228" s="468"/>
      <c r="U228" s="468"/>
      <c r="V228" s="468"/>
      <c r="W228" s="468"/>
      <c r="X228" s="468"/>
      <c r="Y228" s="464"/>
      <c r="Z228" s="464"/>
      <c r="AA228" s="97" t="s">
        <v>173</v>
      </c>
      <c r="AB228" s="99"/>
      <c r="AC228" s="707"/>
      <c r="AH228" s="113" t="s">
        <v>281</v>
      </c>
      <c r="AJ228" s="45" t="str">
        <f>IF(Y228&gt;0,IF(Y227&lt;650,IF(Y228&lt;1100,"◆未達","●適合"),IF(Y227&gt;=1100,"基準なし","◎不問")),"■未答")</f>
        <v>■未答</v>
      </c>
    </row>
    <row r="229" spans="2:44" ht="23.1" customHeight="1" x14ac:dyDescent="0.15">
      <c r="B229" s="503"/>
      <c r="C229" s="504"/>
      <c r="D229" s="71"/>
      <c r="E229" s="493"/>
      <c r="F229" s="624"/>
      <c r="G229" s="624"/>
      <c r="H229" s="730"/>
      <c r="I229" s="37"/>
      <c r="J229" s="37"/>
      <c r="K229" s="37"/>
      <c r="L229" s="37"/>
      <c r="M229" s="37"/>
      <c r="N229" s="37"/>
      <c r="O229" s="37"/>
      <c r="P229" s="37"/>
      <c r="Q229" s="39"/>
      <c r="R229" s="157" t="s">
        <v>282</v>
      </c>
      <c r="S229" s="97"/>
      <c r="T229" s="97"/>
      <c r="U229" s="97"/>
      <c r="V229" s="97"/>
      <c r="W229" s="97"/>
      <c r="X229" s="97"/>
      <c r="Y229" s="464"/>
      <c r="Z229" s="464"/>
      <c r="AA229" s="97" t="s">
        <v>255</v>
      </c>
      <c r="AB229" s="99"/>
      <c r="AC229" s="707"/>
      <c r="AH229" s="113" t="s">
        <v>283</v>
      </c>
      <c r="AJ229" s="45" t="str">
        <f>IF(Y227&gt;0,IF(Y227&gt;=300,IF(Y227&lt;650,"◎不問",IF(Y227&lt;1100,IF(Y229&lt;1100,"◆未達","●適合"),"基準なし")),IF(Y229&lt;1100,"◆未達","●適合")),"■未答")</f>
        <v>■未答</v>
      </c>
    </row>
    <row r="230" spans="2:44" ht="18.95" customHeight="1" x14ac:dyDescent="0.15">
      <c r="B230" s="503"/>
      <c r="C230" s="504"/>
      <c r="D230" s="71"/>
      <c r="E230" s="493" t="s">
        <v>375</v>
      </c>
      <c r="F230" s="624"/>
      <c r="G230" s="624"/>
      <c r="H230" s="730"/>
      <c r="I230" s="94"/>
      <c r="J230" s="95"/>
      <c r="K230" s="95"/>
      <c r="L230" s="37"/>
      <c r="M230" s="37"/>
      <c r="N230" s="37"/>
      <c r="O230" s="37"/>
      <c r="P230" s="37"/>
      <c r="Q230" s="39"/>
      <c r="R230" s="56"/>
      <c r="S230" s="49"/>
      <c r="T230" s="49"/>
      <c r="U230" s="49"/>
      <c r="V230" s="49"/>
      <c r="W230" s="49"/>
      <c r="X230" s="49"/>
      <c r="Y230" s="49"/>
      <c r="Z230" s="49"/>
      <c r="AA230" s="49"/>
      <c r="AB230" s="49"/>
      <c r="AC230" s="707"/>
      <c r="AH230" s="113" t="s">
        <v>285</v>
      </c>
      <c r="AJ230" s="45" t="str">
        <f>IF(Y227&gt;0,IF(Y229&gt;0,IF(Y227+Y228-Y229=0,"●相互OK","▼矛盾"),"■まだ片方"),"■未答")</f>
        <v>■未答</v>
      </c>
    </row>
    <row r="231" spans="2:44" ht="18.95" customHeight="1" x14ac:dyDescent="0.15">
      <c r="B231" s="503"/>
      <c r="C231" s="504"/>
      <c r="D231" s="71"/>
      <c r="E231" s="493"/>
      <c r="F231" s="624"/>
      <c r="G231" s="624"/>
      <c r="H231" s="730"/>
      <c r="I231" s="94"/>
      <c r="J231" s="95"/>
      <c r="K231" s="95"/>
      <c r="L231" s="37"/>
      <c r="M231" s="37"/>
      <c r="N231" s="37"/>
      <c r="O231" s="37"/>
      <c r="P231" s="37"/>
      <c r="Q231" s="39"/>
      <c r="R231" s="469" t="s">
        <v>303</v>
      </c>
      <c r="S231" s="470"/>
      <c r="T231" s="470"/>
      <c r="U231" s="470"/>
      <c r="V231" s="470"/>
      <c r="W231" s="470"/>
      <c r="X231" s="470"/>
      <c r="Y231" s="464"/>
      <c r="Z231" s="464"/>
      <c r="AA231" s="49" t="s">
        <v>175</v>
      </c>
      <c r="AB231" s="49"/>
      <c r="AC231" s="707"/>
      <c r="AH231" s="113" t="s">
        <v>304</v>
      </c>
      <c r="AJ231" s="45" t="str">
        <f>IF(Y231&gt;0,IF(Y231&gt;110,"◆未達","●適合"),"■未答")</f>
        <v>■未答</v>
      </c>
    </row>
    <row r="232" spans="2:44" ht="18.95" customHeight="1" thickBot="1" x14ac:dyDescent="0.2">
      <c r="B232" s="505"/>
      <c r="C232" s="506"/>
      <c r="D232" s="147"/>
      <c r="E232" s="579"/>
      <c r="F232" s="740"/>
      <c r="G232" s="740"/>
      <c r="H232" s="741"/>
      <c r="I232" s="154"/>
      <c r="J232" s="213"/>
      <c r="K232" s="213"/>
      <c r="L232" s="148"/>
      <c r="M232" s="148"/>
      <c r="N232" s="148"/>
      <c r="O232" s="148"/>
      <c r="P232" s="148"/>
      <c r="Q232" s="149"/>
      <c r="R232" s="151"/>
      <c r="S232" s="151"/>
      <c r="T232" s="151"/>
      <c r="U232" s="151"/>
      <c r="V232" s="151"/>
      <c r="W232" s="151"/>
      <c r="X232" s="151"/>
      <c r="Y232" s="151"/>
      <c r="Z232" s="151"/>
      <c r="AA232" s="151"/>
      <c r="AB232" s="151"/>
      <c r="AC232" s="707"/>
    </row>
    <row r="233" spans="2:44" ht="17.100000000000001" customHeight="1" thickBot="1" x14ac:dyDescent="0.2">
      <c r="B233" s="447" t="s">
        <v>376</v>
      </c>
      <c r="C233" s="448"/>
      <c r="D233" s="555" t="s">
        <v>55</v>
      </c>
      <c r="E233" s="556"/>
      <c r="F233" s="556"/>
      <c r="G233" s="556"/>
      <c r="H233" s="557"/>
      <c r="I233" s="57" t="s">
        <v>334</v>
      </c>
      <c r="J233" s="30" t="s">
        <v>377</v>
      </c>
      <c r="K233" s="163"/>
      <c r="L233" s="163"/>
      <c r="M233" s="163"/>
      <c r="N233" s="163"/>
      <c r="O233" s="163"/>
      <c r="P233" s="163"/>
      <c r="Q233" s="164"/>
      <c r="R233" s="165"/>
      <c r="S233" s="166"/>
      <c r="T233" s="166"/>
      <c r="U233" s="166"/>
      <c r="V233" s="166"/>
      <c r="W233" s="166"/>
      <c r="X233" s="166"/>
      <c r="Y233" s="166"/>
      <c r="Z233" s="166"/>
      <c r="AA233" s="166"/>
      <c r="AB233" s="166"/>
      <c r="AC233" s="635"/>
      <c r="AE233" s="42" t="str">
        <f>+I233</f>
        <v>□</v>
      </c>
      <c r="AH233" s="45" t="str">
        <f>IF(AE233&amp;AE234&amp;AE235&amp;AE236="■□□□","◎無し",IF(AE233&amp;AE234&amp;AE235&amp;AE236="□■□□","●適合",IF(AE233&amp;AE234&amp;AE235&amp;AE236="□□■□","◆未達",IF(AE233&amp;AE234&amp;AE235&amp;AE236="□□□■","◆未達",IF(AE233&amp;AE234&amp;AE235&amp;AE236="□□□□","■未答","▼矛盾")))))</f>
        <v>■未答</v>
      </c>
      <c r="AI233" s="61"/>
      <c r="AL233" s="37" t="s">
        <v>96</v>
      </c>
      <c r="AM233" s="53" t="s">
        <v>98</v>
      </c>
      <c r="AN233" s="53" t="s">
        <v>97</v>
      </c>
      <c r="AO233" s="53" t="s">
        <v>99</v>
      </c>
      <c r="AP233" s="53" t="s">
        <v>100</v>
      </c>
      <c r="AQ233" s="53" t="s">
        <v>101</v>
      </c>
      <c r="AR233" s="53" t="s">
        <v>91</v>
      </c>
    </row>
    <row r="234" spans="2:44" ht="17.100000000000001" customHeight="1" thickBot="1" x14ac:dyDescent="0.2">
      <c r="B234" s="447"/>
      <c r="C234" s="448"/>
      <c r="D234" s="521"/>
      <c r="E234" s="522"/>
      <c r="F234" s="522"/>
      <c r="G234" s="522"/>
      <c r="H234" s="523"/>
      <c r="I234" s="170" t="s">
        <v>102</v>
      </c>
      <c r="J234" s="512" t="s">
        <v>378</v>
      </c>
      <c r="K234" s="512"/>
      <c r="L234" s="170" t="s">
        <v>123</v>
      </c>
      <c r="M234" s="512" t="s">
        <v>379</v>
      </c>
      <c r="N234" s="512"/>
      <c r="O234" s="170" t="s">
        <v>334</v>
      </c>
      <c r="P234" s="512" t="s">
        <v>313</v>
      </c>
      <c r="Q234" s="513"/>
      <c r="R234" s="157"/>
      <c r="S234" s="97"/>
      <c r="T234" s="97"/>
      <c r="U234" s="97"/>
      <c r="V234" s="97"/>
      <c r="W234" s="97"/>
      <c r="X234" s="97"/>
      <c r="Y234" s="97"/>
      <c r="Z234" s="97"/>
      <c r="AA234" s="97"/>
      <c r="AB234" s="97"/>
      <c r="AC234" s="478"/>
      <c r="AE234" s="1" t="str">
        <f>+I234</f>
        <v>□</v>
      </c>
      <c r="AL234" s="37"/>
      <c r="AM234" s="43" t="s">
        <v>65</v>
      </c>
      <c r="AN234" s="43" t="s">
        <v>66</v>
      </c>
      <c r="AO234" s="43" t="s">
        <v>380</v>
      </c>
      <c r="AP234" s="43" t="s">
        <v>67</v>
      </c>
      <c r="AQ234" s="45" t="s">
        <v>92</v>
      </c>
      <c r="AR234" s="45" t="s">
        <v>68</v>
      </c>
    </row>
    <row r="235" spans="2:44" ht="21.95" customHeight="1" thickBot="1" x14ac:dyDescent="0.2">
      <c r="B235" s="447"/>
      <c r="C235" s="448"/>
      <c r="D235" s="496" t="s">
        <v>381</v>
      </c>
      <c r="E235" s="516"/>
      <c r="F235" s="516"/>
      <c r="G235" s="516"/>
      <c r="H235" s="517"/>
      <c r="I235" s="197"/>
      <c r="J235" s="198"/>
      <c r="K235" s="198"/>
      <c r="L235" s="197"/>
      <c r="M235" s="198"/>
      <c r="N235" s="199" t="s">
        <v>106</v>
      </c>
      <c r="O235" s="630" t="s">
        <v>330</v>
      </c>
      <c r="P235" s="630"/>
      <c r="Q235" s="631"/>
      <c r="R235" s="200" t="s">
        <v>106</v>
      </c>
      <c r="S235" s="696" t="s">
        <v>382</v>
      </c>
      <c r="T235" s="696"/>
      <c r="U235" s="696"/>
      <c r="V235" s="696"/>
      <c r="W235" s="696"/>
      <c r="X235" s="696"/>
      <c r="Y235" s="696"/>
      <c r="Z235" s="696"/>
      <c r="AA235" s="696"/>
      <c r="AB235" s="697"/>
      <c r="AC235" s="476"/>
      <c r="AE235" s="1" t="str">
        <f>+L234</f>
        <v>□</v>
      </c>
    </row>
    <row r="236" spans="2:44" ht="21.95" customHeight="1" thickBot="1" x14ac:dyDescent="0.2">
      <c r="B236" s="447"/>
      <c r="C236" s="448"/>
      <c r="D236" s="518"/>
      <c r="E236" s="519"/>
      <c r="F236" s="519"/>
      <c r="G236" s="519"/>
      <c r="H236" s="520"/>
      <c r="I236" s="170" t="s">
        <v>70</v>
      </c>
      <c r="J236" s="512" t="s">
        <v>312</v>
      </c>
      <c r="K236" s="512"/>
      <c r="L236" s="170" t="s">
        <v>141</v>
      </c>
      <c r="M236" s="512" t="s">
        <v>313</v>
      </c>
      <c r="N236" s="512"/>
      <c r="O236" s="512"/>
      <c r="P236" s="101"/>
      <c r="Q236" s="102"/>
      <c r="R236" s="216" t="s">
        <v>123</v>
      </c>
      <c r="S236" s="658" t="s">
        <v>383</v>
      </c>
      <c r="T236" s="658"/>
      <c r="U236" s="658"/>
      <c r="V236" s="658"/>
      <c r="W236" s="658"/>
      <c r="X236" s="658"/>
      <c r="Y236" s="658"/>
      <c r="Z236" s="658"/>
      <c r="AA236" s="658"/>
      <c r="AB236" s="689"/>
      <c r="AC236" s="478"/>
      <c r="AE236" s="1" t="str">
        <f>+O234</f>
        <v>□</v>
      </c>
    </row>
    <row r="237" spans="2:44" ht="17.100000000000001" customHeight="1" thickBot="1" x14ac:dyDescent="0.2">
      <c r="B237" s="447"/>
      <c r="C237" s="448"/>
      <c r="D237" s="35"/>
      <c r="E237" s="496" t="s">
        <v>48</v>
      </c>
      <c r="F237" s="516"/>
      <c r="G237" s="516"/>
      <c r="H237" s="517"/>
      <c r="I237" s="105"/>
      <c r="J237" s="198"/>
      <c r="K237" s="198"/>
      <c r="L237" s="198"/>
      <c r="M237" s="198"/>
      <c r="N237" s="199" t="s">
        <v>384</v>
      </c>
      <c r="O237" s="630" t="s">
        <v>330</v>
      </c>
      <c r="P237" s="630"/>
      <c r="Q237" s="630"/>
      <c r="R237" s="469" t="s">
        <v>209</v>
      </c>
      <c r="S237" s="470"/>
      <c r="T237" s="470"/>
      <c r="U237" s="470"/>
      <c r="V237" s="464"/>
      <c r="W237" s="464"/>
      <c r="X237" s="49" t="s">
        <v>175</v>
      </c>
      <c r="Y237" s="49"/>
      <c r="Z237" s="49"/>
      <c r="AA237" s="49"/>
      <c r="AB237" s="81"/>
      <c r="AC237" s="476"/>
      <c r="AE237" s="42" t="str">
        <f>+N235</f>
        <v>□</v>
      </c>
      <c r="AH237" s="45" t="str">
        <f>IF(AE237&amp;AE238&amp;AE239="■□□","◎無し",IF(AE237&amp;AE238&amp;AE239="□■□","●適合",IF(AE237&amp;AE238&amp;AE239="□□■","◆未達",IF(AE237&amp;AE238&amp;AE239="□□□","■未答","▼矛盾"))))</f>
        <v>■未答</v>
      </c>
      <c r="AI237" s="61"/>
      <c r="AL237" s="37" t="s">
        <v>111</v>
      </c>
      <c r="AM237" s="46" t="s">
        <v>112</v>
      </c>
      <c r="AN237" s="46" t="s">
        <v>113</v>
      </c>
      <c r="AO237" s="46" t="s">
        <v>114</v>
      </c>
      <c r="AP237" s="46" t="s">
        <v>115</v>
      </c>
      <c r="AQ237" s="46" t="s">
        <v>91</v>
      </c>
    </row>
    <row r="238" spans="2:44" ht="17.100000000000001" customHeight="1" thickBot="1" x14ac:dyDescent="0.2">
      <c r="B238" s="447"/>
      <c r="C238" s="448"/>
      <c r="D238" s="35"/>
      <c r="E238" s="518"/>
      <c r="F238" s="519"/>
      <c r="G238" s="519"/>
      <c r="H238" s="520"/>
      <c r="I238" s="63" t="s">
        <v>116</v>
      </c>
      <c r="J238" s="479" t="s">
        <v>350</v>
      </c>
      <c r="K238" s="479"/>
      <c r="L238" s="479"/>
      <c r="M238" s="479"/>
      <c r="N238" s="479"/>
      <c r="O238" s="479"/>
      <c r="P238" s="479"/>
      <c r="Q238" s="480"/>
      <c r="R238" s="469" t="s">
        <v>213</v>
      </c>
      <c r="S238" s="470"/>
      <c r="T238" s="470"/>
      <c r="U238" s="470"/>
      <c r="V238" s="464"/>
      <c r="W238" s="464"/>
      <c r="X238" s="49" t="s">
        <v>173</v>
      </c>
      <c r="Y238" s="97"/>
      <c r="Z238" s="97"/>
      <c r="AA238" s="49"/>
      <c r="AB238" s="81"/>
      <c r="AC238" s="477"/>
      <c r="AE238" s="1" t="str">
        <f>+I236</f>
        <v>□</v>
      </c>
      <c r="AH238" s="160" t="s">
        <v>214</v>
      </c>
      <c r="AJ238" s="45" t="str">
        <f>IF(V238&gt;0,IF(V238&lt;240,"◆240未満","●適合"),"■未答")</f>
        <v>■未答</v>
      </c>
      <c r="AL238" s="37"/>
      <c r="AM238" s="43" t="s">
        <v>65</v>
      </c>
      <c r="AN238" s="43" t="s">
        <v>66</v>
      </c>
      <c r="AO238" s="43" t="s">
        <v>67</v>
      </c>
      <c r="AP238" s="45" t="s">
        <v>92</v>
      </c>
      <c r="AQ238" s="45" t="s">
        <v>68</v>
      </c>
    </row>
    <row r="239" spans="2:44" ht="17.100000000000001" customHeight="1" thickBot="1" x14ac:dyDescent="0.2">
      <c r="B239" s="447"/>
      <c r="C239" s="448"/>
      <c r="D239" s="35"/>
      <c r="E239" s="521"/>
      <c r="F239" s="522"/>
      <c r="G239" s="522"/>
      <c r="H239" s="523"/>
      <c r="I239" s="63" t="s">
        <v>106</v>
      </c>
      <c r="J239" s="479" t="s">
        <v>351</v>
      </c>
      <c r="K239" s="479"/>
      <c r="L239" s="479"/>
      <c r="M239" s="479"/>
      <c r="N239" s="479"/>
      <c r="O239" s="479"/>
      <c r="P239" s="479"/>
      <c r="Q239" s="480"/>
      <c r="R239" s="56"/>
      <c r="S239" s="625" t="s">
        <v>216</v>
      </c>
      <c r="T239" s="625"/>
      <c r="U239" s="625"/>
      <c r="V239" s="625"/>
      <c r="W239" s="625"/>
      <c r="X239" s="625"/>
      <c r="Y239" s="471">
        <f>+V237*2+V238</f>
        <v>0</v>
      </c>
      <c r="Z239" s="471"/>
      <c r="AA239" s="49" t="s">
        <v>217</v>
      </c>
      <c r="AB239" s="81"/>
      <c r="AC239" s="477"/>
      <c r="AE239" s="1" t="str">
        <f>+L236</f>
        <v>□</v>
      </c>
      <c r="AH239" s="160" t="s">
        <v>218</v>
      </c>
      <c r="AJ239" s="45" t="str">
        <f>IF(Y239&gt;0,IF(AND(Y239&gt;=550,Y239&lt;=650),"●適合","◆未達"),"■未答")</f>
        <v>■未答</v>
      </c>
    </row>
    <row r="240" spans="2:44" ht="32.1" customHeight="1" thickBot="1" x14ac:dyDescent="0.2">
      <c r="B240" s="447"/>
      <c r="C240" s="448"/>
      <c r="D240" s="35"/>
      <c r="E240" s="493" t="s">
        <v>352</v>
      </c>
      <c r="F240" s="624"/>
      <c r="G240" s="624"/>
      <c r="H240" s="730"/>
      <c r="I240" s="85"/>
      <c r="J240" s="85"/>
      <c r="K240" s="85"/>
      <c r="L240" s="85"/>
      <c r="M240" s="85"/>
      <c r="N240" s="85"/>
      <c r="O240" s="85"/>
      <c r="P240" s="85"/>
      <c r="Q240" s="86"/>
      <c r="R240" s="469" t="s">
        <v>219</v>
      </c>
      <c r="S240" s="470"/>
      <c r="T240" s="470"/>
      <c r="U240" s="470"/>
      <c r="V240" s="464"/>
      <c r="W240" s="464"/>
      <c r="X240" s="49" t="s">
        <v>147</v>
      </c>
      <c r="Y240" s="97"/>
      <c r="Z240" s="97"/>
      <c r="AA240" s="49"/>
      <c r="AB240" s="81"/>
      <c r="AC240" s="478"/>
      <c r="AE240" s="42" t="str">
        <f>+N237</f>
        <v>□</v>
      </c>
      <c r="AH240" s="113" t="s">
        <v>220</v>
      </c>
      <c r="AJ240" s="45" t="str">
        <f>IF(V240&gt;0,IF(V240&gt;30,"◆30超過","●適合"),"■未答")</f>
        <v>■未答</v>
      </c>
      <c r="AL240" s="37" t="s">
        <v>111</v>
      </c>
      <c r="AM240" s="46" t="s">
        <v>112</v>
      </c>
      <c r="AN240" s="46" t="s">
        <v>113</v>
      </c>
      <c r="AO240" s="46" t="s">
        <v>114</v>
      </c>
      <c r="AP240" s="46" t="s">
        <v>115</v>
      </c>
      <c r="AQ240" s="46" t="s">
        <v>91</v>
      </c>
    </row>
    <row r="241" spans="2:61" ht="24" customHeight="1" thickBot="1" x14ac:dyDescent="0.2">
      <c r="B241" s="447"/>
      <c r="C241" s="448"/>
      <c r="D241" s="35"/>
      <c r="E241" s="496" t="s">
        <v>385</v>
      </c>
      <c r="F241" s="516"/>
      <c r="G241" s="516"/>
      <c r="H241" s="517"/>
      <c r="I241" s="172"/>
      <c r="J241" s="106"/>
      <c r="K241" s="106"/>
      <c r="L241" s="106"/>
      <c r="M241" s="106"/>
      <c r="N241" s="199" t="s">
        <v>116</v>
      </c>
      <c r="O241" s="630" t="s">
        <v>330</v>
      </c>
      <c r="P241" s="630"/>
      <c r="Q241" s="630"/>
      <c r="R241" s="706" t="s">
        <v>354</v>
      </c>
      <c r="S241" s="694"/>
      <c r="T241" s="694"/>
      <c r="U241" s="694"/>
      <c r="V241" s="199" t="s">
        <v>156</v>
      </c>
      <c r="W241" s="79" t="s">
        <v>355</v>
      </c>
      <c r="X241" s="79"/>
      <c r="Y241" s="199" t="s">
        <v>156</v>
      </c>
      <c r="Z241" s="79" t="s">
        <v>356</v>
      </c>
      <c r="AA241" s="79"/>
      <c r="AB241" s="217"/>
      <c r="AC241" s="476"/>
      <c r="AE241" s="1" t="str">
        <f>+I238</f>
        <v>□</v>
      </c>
      <c r="AH241" s="45" t="str">
        <f>IF(AE240&amp;AE241&amp;AE242="■□□","◎無し",IF(AE240&amp;AE241&amp;AE242="□■□","●適合",IF(AE240&amp;AE241&amp;AE242="□□■","◆未達",IF(AE240&amp;AE241&amp;AE242="□□□","■未答","▼矛盾"))))</f>
        <v>■未答</v>
      </c>
      <c r="AL241" s="37"/>
      <c r="AM241" s="43" t="s">
        <v>65</v>
      </c>
      <c r="AN241" s="43" t="s">
        <v>66</v>
      </c>
      <c r="AO241" s="43" t="s">
        <v>67</v>
      </c>
      <c r="AP241" s="45" t="s">
        <v>92</v>
      </c>
      <c r="AQ241" s="45" t="s">
        <v>68</v>
      </c>
    </row>
    <row r="242" spans="2:61" ht="24" customHeight="1" thickBot="1" x14ac:dyDescent="0.2">
      <c r="B242" s="447"/>
      <c r="C242" s="448"/>
      <c r="D242" s="35"/>
      <c r="E242" s="521"/>
      <c r="F242" s="522"/>
      <c r="G242" s="522"/>
      <c r="H242" s="523"/>
      <c r="I242" s="206" t="s">
        <v>106</v>
      </c>
      <c r="J242" s="479" t="s">
        <v>361</v>
      </c>
      <c r="K242" s="479"/>
      <c r="L242" s="479"/>
      <c r="M242" s="479"/>
      <c r="N242" s="479"/>
      <c r="O242" s="479"/>
      <c r="P242" s="479"/>
      <c r="Q242" s="480"/>
      <c r="R242" s="632" t="s">
        <v>357</v>
      </c>
      <c r="S242" s="468"/>
      <c r="T242" s="468"/>
      <c r="U242" s="468"/>
      <c r="V242" s="168" t="s">
        <v>358</v>
      </c>
      <c r="W242" s="97" t="s">
        <v>359</v>
      </c>
      <c r="X242" s="97"/>
      <c r="Y242" s="168" t="s">
        <v>358</v>
      </c>
      <c r="Z242" s="97" t="s">
        <v>360</v>
      </c>
      <c r="AA242" s="97"/>
      <c r="AB242" s="99"/>
      <c r="AC242" s="477"/>
      <c r="AE242" s="1" t="str">
        <f>+I239</f>
        <v>□</v>
      </c>
    </row>
    <row r="243" spans="2:61" ht="24" customHeight="1" thickBot="1" x14ac:dyDescent="0.2">
      <c r="B243" s="447"/>
      <c r="C243" s="448"/>
      <c r="D243" s="35"/>
      <c r="E243" s="496" t="s">
        <v>49</v>
      </c>
      <c r="F243" s="516"/>
      <c r="G243" s="516"/>
      <c r="H243" s="517"/>
      <c r="I243" s="186"/>
      <c r="J243" s="51"/>
      <c r="K243" s="51"/>
      <c r="L243" s="51"/>
      <c r="M243" s="51"/>
      <c r="N243" s="51"/>
      <c r="O243" s="51"/>
      <c r="P243" s="51"/>
      <c r="Q243" s="52"/>
      <c r="R243" s="56"/>
      <c r="S243" s="49"/>
      <c r="T243" s="49"/>
      <c r="U243" s="49"/>
      <c r="V243" s="49"/>
      <c r="W243" s="49"/>
      <c r="X243" s="49"/>
      <c r="Y243" s="49"/>
      <c r="Z243" s="49"/>
      <c r="AA243" s="49"/>
      <c r="AB243" s="81"/>
      <c r="AC243" s="477"/>
    </row>
    <row r="244" spans="2:61" ht="24" customHeight="1" thickBot="1" x14ac:dyDescent="0.2">
      <c r="B244" s="447"/>
      <c r="C244" s="448"/>
      <c r="D244" s="71"/>
      <c r="E244" s="518"/>
      <c r="F244" s="519"/>
      <c r="G244" s="519"/>
      <c r="H244" s="520"/>
      <c r="I244" s="206" t="s">
        <v>358</v>
      </c>
      <c r="J244" s="479" t="s">
        <v>362</v>
      </c>
      <c r="K244" s="479"/>
      <c r="L244" s="479"/>
      <c r="M244" s="479"/>
      <c r="N244" s="479"/>
      <c r="O244" s="479"/>
      <c r="P244" s="479"/>
      <c r="Q244" s="480"/>
      <c r="R244" s="632" t="s">
        <v>599</v>
      </c>
      <c r="S244" s="468"/>
      <c r="T244" s="468"/>
      <c r="U244" s="468"/>
      <c r="V244" s="168" t="s">
        <v>160</v>
      </c>
      <c r="W244" s="466" t="s">
        <v>252</v>
      </c>
      <c r="X244" s="466"/>
      <c r="Y244" s="168" t="s">
        <v>141</v>
      </c>
      <c r="Z244" s="467" t="s">
        <v>253</v>
      </c>
      <c r="AA244" s="468"/>
      <c r="AB244" s="179"/>
      <c r="AC244" s="477"/>
      <c r="AE244" s="42" t="str">
        <f>+N241</f>
        <v>□</v>
      </c>
      <c r="AH244" s="45" t="str">
        <f>IF(AE244&amp;AE245&amp;AE246="■□□","◎無し",IF(AE244&amp;AE245&amp;AE246="□■□","●適合",IF(AE244&amp;AE245&amp;AE246="□□■","◆未達",IF(AE244&amp;AE245&amp;AE246="□□□","■未答","▼矛盾"))))</f>
        <v>■未答</v>
      </c>
      <c r="AI244" s="61"/>
      <c r="AL244" s="37" t="s">
        <v>111</v>
      </c>
      <c r="AM244" s="46" t="s">
        <v>112</v>
      </c>
      <c r="AN244" s="46" t="s">
        <v>113</v>
      </c>
      <c r="AO244" s="46" t="s">
        <v>114</v>
      </c>
      <c r="AP244" s="46" t="s">
        <v>115</v>
      </c>
      <c r="AQ244" s="46" t="s">
        <v>91</v>
      </c>
    </row>
    <row r="245" spans="2:61" ht="24" customHeight="1" thickBot="1" x14ac:dyDescent="0.2">
      <c r="B245" s="447"/>
      <c r="C245" s="448"/>
      <c r="D245" s="71"/>
      <c r="E245" s="521"/>
      <c r="F245" s="522"/>
      <c r="G245" s="522"/>
      <c r="H245" s="523"/>
      <c r="I245" s="218"/>
      <c r="J245" s="512"/>
      <c r="K245" s="512"/>
      <c r="L245" s="512"/>
      <c r="M245" s="512"/>
      <c r="N245" s="512"/>
      <c r="O245" s="512"/>
      <c r="P245" s="512"/>
      <c r="Q245" s="513"/>
      <c r="R245" s="657" t="s">
        <v>254</v>
      </c>
      <c r="S245" s="658"/>
      <c r="T245" s="658"/>
      <c r="U245" s="658"/>
      <c r="V245" s="658"/>
      <c r="W245" s="658"/>
      <c r="X245" s="628"/>
      <c r="Y245" s="628"/>
      <c r="Z245" s="628"/>
      <c r="AA245" s="88" t="s">
        <v>255</v>
      </c>
      <c r="AB245" s="90"/>
      <c r="AC245" s="478"/>
      <c r="AE245" s="1" t="str">
        <f>+I242</f>
        <v>□</v>
      </c>
      <c r="AL245" s="37"/>
      <c r="AM245" s="43" t="s">
        <v>65</v>
      </c>
      <c r="AN245" s="43" t="s">
        <v>66</v>
      </c>
      <c r="AO245" s="43" t="s">
        <v>67</v>
      </c>
      <c r="AP245" s="45" t="s">
        <v>92</v>
      </c>
      <c r="AQ245" s="45" t="s">
        <v>68</v>
      </c>
    </row>
    <row r="246" spans="2:61" ht="20.100000000000001" customHeight="1" thickBot="1" x14ac:dyDescent="0.2">
      <c r="B246" s="447"/>
      <c r="C246" s="448"/>
      <c r="D246" s="659" t="s">
        <v>56</v>
      </c>
      <c r="E246" s="660"/>
      <c r="F246" s="660"/>
      <c r="G246" s="660"/>
      <c r="H246" s="661"/>
      <c r="I246" s="105"/>
      <c r="J246" s="181"/>
      <c r="K246" s="181"/>
      <c r="L246" s="181"/>
      <c r="M246" s="181"/>
      <c r="N246" s="181"/>
      <c r="O246" s="181"/>
      <c r="P246" s="181"/>
      <c r="Q246" s="182"/>
      <c r="R246" s="144"/>
      <c r="S246" s="79"/>
      <c r="T246" s="79"/>
      <c r="U246" s="79"/>
      <c r="V246" s="79"/>
      <c r="W246" s="79"/>
      <c r="X246" s="79"/>
      <c r="Y246" s="79"/>
      <c r="Z246" s="79"/>
      <c r="AA246" s="79"/>
      <c r="AB246" s="79"/>
      <c r="AC246" s="444"/>
      <c r="AE246" s="1" t="str">
        <f>+I244</f>
        <v>□</v>
      </c>
    </row>
    <row r="247" spans="2:61" ht="20.100000000000001" customHeight="1" thickBot="1" x14ac:dyDescent="0.2">
      <c r="B247" s="447"/>
      <c r="C247" s="448"/>
      <c r="D247" s="662"/>
      <c r="E247" s="663"/>
      <c r="F247" s="663"/>
      <c r="G247" s="663"/>
      <c r="H247" s="664"/>
      <c r="I247" s="94"/>
      <c r="J247" s="51"/>
      <c r="K247" s="51"/>
      <c r="L247" s="51"/>
      <c r="M247" s="51"/>
      <c r="N247" s="51"/>
      <c r="O247" s="51"/>
      <c r="P247" s="51"/>
      <c r="Q247" s="52"/>
      <c r="R247" s="40" t="s">
        <v>106</v>
      </c>
      <c r="S247" s="470" t="s">
        <v>386</v>
      </c>
      <c r="T247" s="470"/>
      <c r="U247" s="470"/>
      <c r="V247" s="470"/>
      <c r="W247" s="470"/>
      <c r="X247" s="470"/>
      <c r="Y247" s="470"/>
      <c r="Z247" s="470"/>
      <c r="AA247" s="470"/>
      <c r="AB247" s="621"/>
      <c r="AC247" s="445"/>
      <c r="AE247" s="42" t="str">
        <f>+I248</f>
        <v>□</v>
      </c>
      <c r="AH247" s="45" t="str">
        <f>IF(AE247&amp;AE248&amp;AE249="■□□","◎無し",IF(AE247&amp;AE248&amp;AE249="□■□","●適合",IF(AE247&amp;AE248&amp;AE249="□□■","◆未達",IF(AE247&amp;AE248&amp;AE249="□□□","■未答","▼矛盾"))))</f>
        <v>■未答</v>
      </c>
      <c r="AI247" s="61"/>
      <c r="AL247" s="37" t="s">
        <v>111</v>
      </c>
      <c r="AM247" s="46" t="s">
        <v>112</v>
      </c>
      <c r="AN247" s="46" t="s">
        <v>113</v>
      </c>
      <c r="AO247" s="46" t="s">
        <v>114</v>
      </c>
      <c r="AP247" s="46" t="s">
        <v>115</v>
      </c>
      <c r="AQ247" s="46" t="s">
        <v>91</v>
      </c>
    </row>
    <row r="248" spans="2:61" ht="20.100000000000001" customHeight="1" thickBot="1" x14ac:dyDescent="0.2">
      <c r="B248" s="447"/>
      <c r="C248" s="448"/>
      <c r="D248" s="662"/>
      <c r="E248" s="663"/>
      <c r="F248" s="663"/>
      <c r="G248" s="663"/>
      <c r="H248" s="664"/>
      <c r="I248" s="63" t="s">
        <v>102</v>
      </c>
      <c r="J248" s="349" t="s">
        <v>373</v>
      </c>
      <c r="K248" s="37"/>
      <c r="L248" s="37"/>
      <c r="M248" s="350"/>
      <c r="N248" s="37"/>
      <c r="O248" s="37"/>
      <c r="P248" s="37"/>
      <c r="Q248" s="39"/>
      <c r="R248" s="40" t="s">
        <v>123</v>
      </c>
      <c r="S248" s="468" t="s">
        <v>270</v>
      </c>
      <c r="T248" s="468"/>
      <c r="U248" s="468"/>
      <c r="V248" s="468"/>
      <c r="W248" s="468"/>
      <c r="X248" s="468"/>
      <c r="Y248" s="468"/>
      <c r="Z248" s="468"/>
      <c r="AA248" s="468"/>
      <c r="AB248" s="467"/>
      <c r="AC248" s="445"/>
      <c r="AE248" s="1" t="str">
        <f>+I250</f>
        <v>□</v>
      </c>
      <c r="AL248" s="37"/>
      <c r="AM248" s="43" t="s">
        <v>65</v>
      </c>
      <c r="AN248" s="43" t="s">
        <v>66</v>
      </c>
      <c r="AO248" s="43" t="s">
        <v>67</v>
      </c>
      <c r="AP248" s="45" t="s">
        <v>92</v>
      </c>
      <c r="AQ248" s="45" t="s">
        <v>68</v>
      </c>
    </row>
    <row r="249" spans="2:61" ht="20.100000000000001" customHeight="1" thickBot="1" x14ac:dyDescent="0.2">
      <c r="B249" s="447"/>
      <c r="C249" s="448"/>
      <c r="D249" s="662"/>
      <c r="E249" s="663"/>
      <c r="F249" s="663"/>
      <c r="G249" s="663"/>
      <c r="H249" s="664"/>
      <c r="I249" s="94"/>
      <c r="J249" s="37"/>
      <c r="K249" s="37"/>
      <c r="L249" s="37"/>
      <c r="M249" s="37"/>
      <c r="N249" s="37"/>
      <c r="O249" s="37"/>
      <c r="P249" s="37"/>
      <c r="Q249" s="39"/>
      <c r="R249" s="48"/>
      <c r="S249" s="468"/>
      <c r="T249" s="468"/>
      <c r="U249" s="468"/>
      <c r="V249" s="468"/>
      <c r="W249" s="468"/>
      <c r="X249" s="468"/>
      <c r="Y249" s="468"/>
      <c r="Z249" s="468"/>
      <c r="AA249" s="468"/>
      <c r="AB249" s="467"/>
      <c r="AC249" s="445"/>
      <c r="AE249" s="1" t="str">
        <f>+I251</f>
        <v>□</v>
      </c>
    </row>
    <row r="250" spans="2:61" ht="26.1" customHeight="1" thickBot="1" x14ac:dyDescent="0.2">
      <c r="B250" s="447"/>
      <c r="C250" s="448"/>
      <c r="D250" s="71"/>
      <c r="E250" s="493" t="s">
        <v>57</v>
      </c>
      <c r="F250" s="624"/>
      <c r="G250" s="624"/>
      <c r="H250" s="730"/>
      <c r="I250" s="63" t="s">
        <v>106</v>
      </c>
      <c r="J250" s="37" t="s">
        <v>187</v>
      </c>
      <c r="K250" s="37"/>
      <c r="L250" s="37"/>
      <c r="M250" s="37"/>
      <c r="N250" s="37"/>
      <c r="O250" s="37"/>
      <c r="P250" s="37"/>
      <c r="Q250" s="39"/>
      <c r="R250" s="632" t="s">
        <v>275</v>
      </c>
      <c r="S250" s="468"/>
      <c r="T250" s="468"/>
      <c r="U250" s="468"/>
      <c r="V250" s="468"/>
      <c r="W250" s="468"/>
      <c r="X250" s="468"/>
      <c r="Y250" s="464"/>
      <c r="Z250" s="464"/>
      <c r="AA250" s="97" t="s">
        <v>276</v>
      </c>
      <c r="AB250" s="99"/>
      <c r="AC250" s="445"/>
      <c r="AH250" s="113" t="s">
        <v>277</v>
      </c>
      <c r="AJ250" s="45" t="str">
        <f>IF(Y250&gt;0,IF(Y250&lt;650,"腰1100",IF(Y250&gt;=1100,"基準なし","床1100")),"■未答")</f>
        <v>■未答</v>
      </c>
    </row>
    <row r="251" spans="2:61" ht="26.1" customHeight="1" thickBot="1" x14ac:dyDescent="0.2">
      <c r="B251" s="447"/>
      <c r="C251" s="448"/>
      <c r="D251" s="71"/>
      <c r="E251" s="493"/>
      <c r="F251" s="624"/>
      <c r="G251" s="624"/>
      <c r="H251" s="730"/>
      <c r="I251" s="63" t="s">
        <v>123</v>
      </c>
      <c r="J251" s="37" t="s">
        <v>279</v>
      </c>
      <c r="K251" s="37"/>
      <c r="L251" s="37"/>
      <c r="M251" s="37"/>
      <c r="N251" s="37"/>
      <c r="O251" s="37"/>
      <c r="P251" s="37"/>
      <c r="Q251" s="39"/>
      <c r="R251" s="632" t="s">
        <v>280</v>
      </c>
      <c r="S251" s="468"/>
      <c r="T251" s="468"/>
      <c r="U251" s="468"/>
      <c r="V251" s="468"/>
      <c r="W251" s="468"/>
      <c r="X251" s="468"/>
      <c r="Y251" s="464"/>
      <c r="Z251" s="464"/>
      <c r="AA251" s="97" t="s">
        <v>173</v>
      </c>
      <c r="AB251" s="99"/>
      <c r="AC251" s="445"/>
      <c r="AH251" s="113" t="s">
        <v>281</v>
      </c>
      <c r="AJ251" s="45" t="str">
        <f>IF(Y251&gt;0,IF(Y250&lt;650,IF(Y251&lt;1100,"◆未達","●適合"),IF(Y250&gt;=1100,"基準なし","◎不問")),"■未答")</f>
        <v>■未答</v>
      </c>
    </row>
    <row r="252" spans="2:61" ht="26.1" customHeight="1" thickBot="1" x14ac:dyDescent="0.2">
      <c r="B252" s="447"/>
      <c r="C252" s="448"/>
      <c r="D252" s="71"/>
      <c r="E252" s="493"/>
      <c r="F252" s="624"/>
      <c r="G252" s="624"/>
      <c r="H252" s="730"/>
      <c r="I252" s="37"/>
      <c r="J252" s="37"/>
      <c r="K252" s="37"/>
      <c r="L252" s="37"/>
      <c r="M252" s="37"/>
      <c r="N252" s="37"/>
      <c r="O252" s="37"/>
      <c r="P252" s="37"/>
      <c r="Q252" s="39"/>
      <c r="R252" s="157" t="s">
        <v>387</v>
      </c>
      <c r="S252" s="97"/>
      <c r="T252" s="97"/>
      <c r="U252" s="97"/>
      <c r="V252" s="97"/>
      <c r="W252" s="97"/>
      <c r="X252" s="97"/>
      <c r="Y252" s="464"/>
      <c r="Z252" s="464"/>
      <c r="AA252" s="97" t="s">
        <v>276</v>
      </c>
      <c r="AB252" s="99"/>
      <c r="AC252" s="445"/>
      <c r="AH252" s="113" t="s">
        <v>388</v>
      </c>
      <c r="AJ252" s="45" t="str">
        <f>IF(Y250&gt;0,IF(Y250&gt;=300,IF(Y250&lt;650,"◎不問",IF(Y250&lt;1100,IF(Y252&lt;1100,"◆未達","●適合"),"基準なし")),IF(Y252&lt;1100,"◆未達","●適合")),"■未答")</f>
        <v>■未答</v>
      </c>
    </row>
    <row r="253" spans="2:61" ht="26.1" customHeight="1" thickBot="1" x14ac:dyDescent="0.2">
      <c r="B253" s="447"/>
      <c r="C253" s="448"/>
      <c r="D253" s="71"/>
      <c r="E253" s="493" t="s">
        <v>58</v>
      </c>
      <c r="F253" s="624"/>
      <c r="G253" s="624"/>
      <c r="H253" s="730"/>
      <c r="I253" s="94"/>
      <c r="J253" s="95"/>
      <c r="K253" s="95"/>
      <c r="L253" s="37"/>
      <c r="M253" s="37"/>
      <c r="N253" s="37"/>
      <c r="O253" s="37"/>
      <c r="P253" s="37"/>
      <c r="Q253" s="39"/>
      <c r="R253" s="56"/>
      <c r="S253" s="49"/>
      <c r="T253" s="49"/>
      <c r="U253" s="49"/>
      <c r="V253" s="49"/>
      <c r="W253" s="49"/>
      <c r="X253" s="49"/>
      <c r="Y253" s="49"/>
      <c r="Z253" s="49"/>
      <c r="AA253" s="49"/>
      <c r="AB253" s="49"/>
      <c r="AC253" s="445"/>
    </row>
    <row r="254" spans="2:61" ht="26.1" customHeight="1" thickBot="1" x14ac:dyDescent="0.2">
      <c r="B254" s="447"/>
      <c r="C254" s="448"/>
      <c r="D254" s="71"/>
      <c r="E254" s="493"/>
      <c r="F254" s="624"/>
      <c r="G254" s="624"/>
      <c r="H254" s="730"/>
      <c r="I254" s="94"/>
      <c r="J254" s="95"/>
      <c r="K254" s="95"/>
      <c r="L254" s="37"/>
      <c r="M254" s="37"/>
      <c r="N254" s="37"/>
      <c r="O254" s="37"/>
      <c r="P254" s="37"/>
      <c r="Q254" s="39"/>
      <c r="R254" s="469" t="s">
        <v>303</v>
      </c>
      <c r="S254" s="470"/>
      <c r="T254" s="470"/>
      <c r="U254" s="470"/>
      <c r="V254" s="470"/>
      <c r="W254" s="470"/>
      <c r="X254" s="470"/>
      <c r="Y254" s="464"/>
      <c r="Z254" s="464"/>
      <c r="AA254" s="49" t="s">
        <v>119</v>
      </c>
      <c r="AB254" s="49"/>
      <c r="AC254" s="445"/>
      <c r="AH254" s="113" t="s">
        <v>304</v>
      </c>
      <c r="AJ254" s="45" t="str">
        <f>IF(Y254&gt;0,IF(Y254&gt;110,"◆未達","●適合"),"■未答")</f>
        <v>■未答</v>
      </c>
    </row>
    <row r="255" spans="2:61" ht="26.1" customHeight="1" thickBot="1" x14ac:dyDescent="0.2">
      <c r="B255" s="447"/>
      <c r="C255" s="448"/>
      <c r="D255" s="71"/>
      <c r="E255" s="496"/>
      <c r="F255" s="516"/>
      <c r="G255" s="516"/>
      <c r="H255" s="517"/>
      <c r="I255" s="94"/>
      <c r="J255" s="95"/>
      <c r="K255" s="95"/>
      <c r="L255" s="37"/>
      <c r="M255" s="37"/>
      <c r="N255" s="37"/>
      <c r="O255" s="37"/>
      <c r="P255" s="37"/>
      <c r="Q255" s="39"/>
      <c r="R255" s="49"/>
      <c r="S255" s="49"/>
      <c r="T255" s="49"/>
      <c r="U255" s="49"/>
      <c r="V255" s="49"/>
      <c r="W255" s="49"/>
      <c r="X255" s="49"/>
      <c r="Y255" s="49"/>
      <c r="Z255" s="49"/>
      <c r="AA255" s="49"/>
      <c r="AB255" s="49"/>
      <c r="AC255" s="445"/>
    </row>
    <row r="256" spans="2:61" ht="26.1" customHeight="1" thickBot="1" x14ac:dyDescent="0.2">
      <c r="B256" s="447"/>
      <c r="C256" s="448"/>
      <c r="D256" s="745" t="s">
        <v>619</v>
      </c>
      <c r="E256" s="746"/>
      <c r="F256" s="746"/>
      <c r="G256" s="746"/>
      <c r="H256" s="746"/>
      <c r="I256" s="359" t="s">
        <v>602</v>
      </c>
      <c r="J256" s="58" t="s">
        <v>603</v>
      </c>
      <c r="K256" s="58"/>
      <c r="L256" s="58"/>
      <c r="M256" s="58"/>
      <c r="N256" s="58"/>
      <c r="O256" s="58"/>
      <c r="P256" s="58"/>
      <c r="Q256" s="360"/>
      <c r="R256" s="144"/>
      <c r="S256" s="79"/>
      <c r="T256" s="79"/>
      <c r="U256" s="79"/>
      <c r="V256" s="79"/>
      <c r="W256" s="79"/>
      <c r="X256" s="79"/>
      <c r="Y256" s="79"/>
      <c r="Z256" s="79"/>
      <c r="AA256" s="79"/>
      <c r="AB256" s="217"/>
      <c r="AC256" s="701"/>
      <c r="AE256" s="1" t="str">
        <f>I256</f>
        <v>□</v>
      </c>
      <c r="AH256" s="355" t="str">
        <f>IF(AE256&amp;AE257&amp;AE258="■□□","◎無し",IF(AE256&amp;AE257&amp;AE258="□■□","●適合",IF(AE256&amp;AE257&amp;AE258="□□■","◆未達",IF(AE256&amp;AE257&amp;AE258="□□□","■未答","▼矛盾"))))</f>
        <v>■未答</v>
      </c>
      <c r="AI256" s="356"/>
      <c r="AJ256" s="354" t="str">
        <f>IF(V257&gt;110,"&gt;110","")</f>
        <v/>
      </c>
      <c r="AK256" s="354"/>
      <c r="AL256" s="357" t="s">
        <v>604</v>
      </c>
      <c r="AM256" s="358" t="s">
        <v>605</v>
      </c>
      <c r="AN256" s="358" t="s">
        <v>606</v>
      </c>
      <c r="AO256" s="358" t="s">
        <v>607</v>
      </c>
      <c r="AP256" s="358" t="s">
        <v>608</v>
      </c>
      <c r="AQ256" s="358" t="s">
        <v>609</v>
      </c>
      <c r="AR256" s="2"/>
      <c r="AS256" s="2"/>
      <c r="AT256" s="2"/>
      <c r="BB256" s="1"/>
      <c r="BC256" s="1"/>
      <c r="BD256" s="1"/>
      <c r="BE256" s="1"/>
      <c r="BF256" s="1"/>
      <c r="BG256" s="1"/>
      <c r="BH256" s="1"/>
      <c r="BI256" s="1"/>
    </row>
    <row r="257" spans="2:61" ht="26.1" customHeight="1" thickBot="1" x14ac:dyDescent="0.2">
      <c r="B257" s="447"/>
      <c r="C257" s="448"/>
      <c r="D257" s="747"/>
      <c r="E257" s="748"/>
      <c r="F257" s="748"/>
      <c r="G257" s="748"/>
      <c r="H257" s="748"/>
      <c r="I257" s="361" t="s">
        <v>602</v>
      </c>
      <c r="J257" s="37" t="s">
        <v>610</v>
      </c>
      <c r="K257" s="37"/>
      <c r="L257" s="37"/>
      <c r="M257" s="37"/>
      <c r="N257" s="37"/>
      <c r="O257" s="37"/>
      <c r="P257" s="37"/>
      <c r="Q257" s="362"/>
      <c r="R257" s="751" t="s">
        <v>611</v>
      </c>
      <c r="S257" s="751"/>
      <c r="T257" s="751"/>
      <c r="U257" s="751"/>
      <c r="V257" s="751"/>
      <c r="W257" s="751"/>
      <c r="X257" s="751"/>
      <c r="Y257" s="752"/>
      <c r="Z257" s="752"/>
      <c r="AA257" s="363" t="s">
        <v>612</v>
      </c>
      <c r="AB257" s="81"/>
      <c r="AC257" s="701"/>
      <c r="AE257" s="1" t="str">
        <f>I257</f>
        <v>□</v>
      </c>
      <c r="AH257" s="113" t="s">
        <v>613</v>
      </c>
      <c r="AI257" s="354"/>
      <c r="AJ257" s="355" t="str">
        <f>IF(Y257&gt;0,IF(Y257&lt;900,"◆未達","●適合"),"■未答")</f>
        <v>■未答</v>
      </c>
      <c r="AK257" s="354"/>
      <c r="AL257" s="357"/>
      <c r="AM257" s="355" t="s">
        <v>620</v>
      </c>
      <c r="AN257" s="355" t="s">
        <v>614</v>
      </c>
      <c r="AO257" s="355" t="s">
        <v>615</v>
      </c>
      <c r="AP257" s="355" t="s">
        <v>616</v>
      </c>
      <c r="AQ257" s="355" t="s">
        <v>617</v>
      </c>
      <c r="AR257" s="2"/>
      <c r="AS257" s="2"/>
      <c r="AT257" s="2"/>
      <c r="BB257" s="1"/>
      <c r="BC257" s="1"/>
      <c r="BD257" s="1"/>
      <c r="BE257" s="1"/>
      <c r="BF257" s="1"/>
      <c r="BG257" s="1"/>
      <c r="BH257" s="1"/>
      <c r="BI257" s="1"/>
    </row>
    <row r="258" spans="2:61" ht="26.1" customHeight="1" thickBot="1" x14ac:dyDescent="0.2">
      <c r="B258" s="447"/>
      <c r="C258" s="448"/>
      <c r="D258" s="749"/>
      <c r="E258" s="750"/>
      <c r="F258" s="750"/>
      <c r="G258" s="750"/>
      <c r="H258" s="750"/>
      <c r="I258" s="361" t="s">
        <v>602</v>
      </c>
      <c r="J258" s="37" t="s">
        <v>618</v>
      </c>
      <c r="K258" s="37"/>
      <c r="L258" s="37"/>
      <c r="M258" s="37"/>
      <c r="N258" s="37"/>
      <c r="O258" s="37"/>
      <c r="P258" s="37"/>
      <c r="Q258" s="362"/>
      <c r="R258" s="49"/>
      <c r="S258" s="49"/>
      <c r="T258" s="49"/>
      <c r="U258" s="49"/>
      <c r="V258" s="49"/>
      <c r="W258" s="49"/>
      <c r="X258" s="49"/>
      <c r="Y258" s="49"/>
      <c r="Z258" s="49"/>
      <c r="AA258" s="49"/>
      <c r="AB258" s="81"/>
      <c r="AC258" s="702"/>
      <c r="AE258" s="354" t="str">
        <f>I258</f>
        <v>□</v>
      </c>
      <c r="AF258" s="354"/>
      <c r="AG258" s="354"/>
      <c r="AH258" s="354"/>
      <c r="AI258" s="354"/>
      <c r="AJ258" s="354"/>
      <c r="AK258" s="354"/>
      <c r="AL258" s="354"/>
      <c r="AM258" s="354"/>
      <c r="AN258" s="354"/>
      <c r="AO258" s="354"/>
      <c r="AP258" s="354"/>
      <c r="AQ258" s="354"/>
      <c r="AR258" s="354"/>
    </row>
    <row r="259" spans="2:61" ht="18" customHeight="1" x14ac:dyDescent="0.15">
      <c r="B259" s="736" t="s">
        <v>389</v>
      </c>
      <c r="C259" s="737"/>
      <c r="D259" s="737" t="s">
        <v>390</v>
      </c>
      <c r="E259" s="737"/>
      <c r="F259" s="737"/>
      <c r="G259" s="737"/>
      <c r="H259" s="753"/>
      <c r="I259" s="152" t="s">
        <v>102</v>
      </c>
      <c r="J259" s="642" t="s">
        <v>391</v>
      </c>
      <c r="K259" s="642"/>
      <c r="L259" s="642"/>
      <c r="M259" s="642"/>
      <c r="N259" s="642"/>
      <c r="O259" s="642"/>
      <c r="P259" s="642"/>
      <c r="Q259" s="643"/>
      <c r="R259" s="364" t="s">
        <v>392</v>
      </c>
      <c r="S259" s="365"/>
      <c r="T259" s="365"/>
      <c r="U259" s="365"/>
      <c r="V259" s="365"/>
      <c r="W259" s="365"/>
      <c r="X259" s="365"/>
      <c r="Y259" s="365"/>
      <c r="Z259" s="365"/>
      <c r="AA259" s="365"/>
      <c r="AB259" s="366"/>
      <c r="AC259" s="34"/>
      <c r="AE259" s="42" t="str">
        <f>+I259</f>
        <v>□</v>
      </c>
      <c r="AF259" s="9"/>
      <c r="AG259" s="9"/>
      <c r="AH259" s="45" t="str">
        <f>IF(AE259&amp;AE261&amp;AE262="■□□","◎無し",IF(AE259&amp;AE261&amp;AE262="□■□","●適合",IF(AE259&amp;AE261&amp;AE262="□□■","◆未達",IF(AE259&amp;AE261&amp;AE262="□□□","■未答","▼矛盾"))))</f>
        <v>■未答</v>
      </c>
      <c r="AI259" s="357"/>
      <c r="AJ259" s="358"/>
      <c r="AK259" s="358"/>
      <c r="AL259" s="358"/>
      <c r="AM259" s="358"/>
      <c r="AN259" s="358"/>
    </row>
    <row r="260" spans="2:61" ht="18" customHeight="1" x14ac:dyDescent="0.15">
      <c r="B260" s="738"/>
      <c r="C260" s="544"/>
      <c r="D260" s="544"/>
      <c r="E260" s="544"/>
      <c r="F260" s="544"/>
      <c r="G260" s="544"/>
      <c r="H260" s="545"/>
      <c r="I260" s="655" t="s">
        <v>393</v>
      </c>
      <c r="J260" s="656"/>
      <c r="K260" s="656"/>
      <c r="L260" s="656"/>
      <c r="M260" s="656"/>
      <c r="N260" s="37"/>
      <c r="O260" s="37"/>
      <c r="P260" s="37"/>
      <c r="Q260" s="39"/>
      <c r="R260" s="48"/>
      <c r="S260" s="98"/>
      <c r="T260" s="98"/>
      <c r="U260" s="98"/>
      <c r="V260" s="98"/>
      <c r="W260" s="98"/>
      <c r="X260" s="98"/>
      <c r="Y260" s="98"/>
      <c r="Z260" s="98"/>
      <c r="AA260" s="98"/>
      <c r="AB260" s="179"/>
      <c r="AC260" s="41"/>
      <c r="AE260" s="9"/>
      <c r="AF260" s="9"/>
      <c r="AG260" s="9"/>
      <c r="AH260" s="61"/>
      <c r="AI260" s="357"/>
      <c r="AJ260" s="355"/>
      <c r="AK260" s="355"/>
      <c r="AL260" s="355"/>
      <c r="AM260" s="355"/>
      <c r="AN260" s="355"/>
    </row>
    <row r="261" spans="2:61" ht="18" customHeight="1" x14ac:dyDescent="0.15">
      <c r="B261" s="738"/>
      <c r="C261" s="544"/>
      <c r="D261" s="544"/>
      <c r="E261" s="544"/>
      <c r="F261" s="544"/>
      <c r="G261" s="544"/>
      <c r="H261" s="545"/>
      <c r="I261" s="94"/>
      <c r="J261" s="63" t="s">
        <v>394</v>
      </c>
      <c r="K261" s="648" t="s">
        <v>395</v>
      </c>
      <c r="L261" s="648"/>
      <c r="M261" s="648"/>
      <c r="N261" s="648"/>
      <c r="O261" s="648"/>
      <c r="P261" s="648"/>
      <c r="Q261" s="649"/>
      <c r="R261" s="48"/>
      <c r="S261" s="63" t="s">
        <v>396</v>
      </c>
      <c r="T261" s="468" t="s">
        <v>397</v>
      </c>
      <c r="U261" s="468"/>
      <c r="V261" s="468"/>
      <c r="W261" s="468"/>
      <c r="X261" s="468"/>
      <c r="Y261" s="468"/>
      <c r="Z261" s="468"/>
      <c r="AA261" s="468"/>
      <c r="AB261" s="467"/>
      <c r="AC261" s="41"/>
      <c r="AE261" s="9" t="str">
        <f>+J261</f>
        <v>□</v>
      </c>
      <c r="AF261" s="9"/>
      <c r="AG261" s="9"/>
      <c r="AH261" s="6"/>
      <c r="AI261" s="354"/>
      <c r="AJ261" s="354"/>
      <c r="AK261" s="354"/>
      <c r="AL261" s="354"/>
      <c r="AM261" s="354"/>
      <c r="AN261" s="354"/>
    </row>
    <row r="262" spans="2:61" ht="18" customHeight="1" x14ac:dyDescent="0.15">
      <c r="B262" s="738"/>
      <c r="C262" s="544"/>
      <c r="D262" s="544"/>
      <c r="E262" s="544"/>
      <c r="F262" s="544"/>
      <c r="G262" s="544"/>
      <c r="H262" s="545"/>
      <c r="I262" s="94"/>
      <c r="J262" s="63" t="s">
        <v>70</v>
      </c>
      <c r="K262" s="648" t="s">
        <v>313</v>
      </c>
      <c r="L262" s="648"/>
      <c r="M262" s="648"/>
      <c r="N262" s="648"/>
      <c r="O262" s="648"/>
      <c r="P262" s="648"/>
      <c r="Q262" s="649"/>
      <c r="R262" s="48"/>
      <c r="S262" s="63" t="s">
        <v>125</v>
      </c>
      <c r="T262" s="468" t="s">
        <v>398</v>
      </c>
      <c r="U262" s="468"/>
      <c r="V262" s="468"/>
      <c r="W262" s="468"/>
      <c r="X262" s="468"/>
      <c r="Y262" s="468"/>
      <c r="Z262" s="468"/>
      <c r="AA262" s="468"/>
      <c r="AB262" s="467"/>
      <c r="AC262" s="41"/>
      <c r="AE262" s="9" t="str">
        <f>+J262</f>
        <v>□</v>
      </c>
      <c r="AF262" s="9"/>
      <c r="AG262" s="9"/>
      <c r="AH262" s="61"/>
      <c r="AI262" s="61"/>
      <c r="AJ262" s="6"/>
      <c r="AK262" s="6"/>
      <c r="AL262" s="37" t="s">
        <v>111</v>
      </c>
      <c r="AM262" s="46" t="s">
        <v>531</v>
      </c>
      <c r="AN262" s="46" t="s">
        <v>532</v>
      </c>
      <c r="AO262" s="46" t="s">
        <v>533</v>
      </c>
      <c r="AP262" s="46" t="s">
        <v>534</v>
      </c>
      <c r="AQ262" s="46" t="s">
        <v>91</v>
      </c>
    </row>
    <row r="263" spans="2:61" ht="18" customHeight="1" x14ac:dyDescent="0.15">
      <c r="B263" s="738"/>
      <c r="C263" s="544"/>
      <c r="D263" s="544"/>
      <c r="E263" s="544"/>
      <c r="F263" s="544"/>
      <c r="G263" s="544"/>
      <c r="H263" s="545"/>
      <c r="I263" s="655" t="s">
        <v>399</v>
      </c>
      <c r="J263" s="656"/>
      <c r="K263" s="656"/>
      <c r="L263" s="656"/>
      <c r="M263" s="656"/>
      <c r="N263" s="37"/>
      <c r="O263" s="37"/>
      <c r="P263" s="37"/>
      <c r="Q263" s="39"/>
      <c r="R263" s="48"/>
      <c r="S263" s="64"/>
      <c r="T263" s="64"/>
      <c r="U263" s="64"/>
      <c r="V263" s="64"/>
      <c r="W263" s="64"/>
      <c r="X263" s="64"/>
      <c r="Y263" s="64"/>
      <c r="Z263" s="64"/>
      <c r="AA263" s="64"/>
      <c r="AB263" s="145"/>
      <c r="AC263" s="41"/>
      <c r="AE263" s="9"/>
      <c r="AF263" s="9"/>
      <c r="AG263" s="9"/>
      <c r="AH263" s="61"/>
      <c r="AI263" s="61"/>
      <c r="AJ263" s="6"/>
      <c r="AK263" s="6"/>
      <c r="AL263" s="37"/>
      <c r="AM263" s="43" t="s">
        <v>65</v>
      </c>
      <c r="AN263" s="43" t="s">
        <v>66</v>
      </c>
      <c r="AO263" s="43" t="s">
        <v>67</v>
      </c>
      <c r="AP263" s="45" t="s">
        <v>92</v>
      </c>
      <c r="AQ263" s="45" t="s">
        <v>68</v>
      </c>
    </row>
    <row r="264" spans="2:61" ht="18" customHeight="1" x14ac:dyDescent="0.15">
      <c r="B264" s="738"/>
      <c r="C264" s="544"/>
      <c r="D264" s="544"/>
      <c r="E264" s="544"/>
      <c r="F264" s="544"/>
      <c r="G264" s="544"/>
      <c r="H264" s="545"/>
      <c r="I264" s="94"/>
      <c r="J264" s="63" t="s">
        <v>394</v>
      </c>
      <c r="K264" s="479" t="s">
        <v>400</v>
      </c>
      <c r="L264" s="479"/>
      <c r="M264" s="479"/>
      <c r="N264" s="479"/>
      <c r="O264" s="479"/>
      <c r="P264" s="479"/>
      <c r="Q264" s="480"/>
      <c r="R264" s="219" t="s">
        <v>392</v>
      </c>
      <c r="S264" s="110"/>
      <c r="T264" s="110"/>
      <c r="U264" s="110"/>
      <c r="V264" s="110"/>
      <c r="W264" s="110"/>
      <c r="X264" s="110"/>
      <c r="Y264" s="110"/>
      <c r="Z264" s="110"/>
      <c r="AA264" s="110"/>
      <c r="AB264" s="220"/>
      <c r="AC264" s="41"/>
      <c r="AE264" s="42" t="str">
        <f>+J264</f>
        <v>□</v>
      </c>
      <c r="AF264" s="9"/>
      <c r="AG264" s="9"/>
      <c r="AH264" s="45" t="str">
        <f>IF(AE264&amp;AE265&amp;AE266="■□□","◎無し",IF(AE264&amp;AE265&amp;AE266="□■□","●適合",IF(AE264&amp;AE265&amp;AE266="□□■","◆未達",IF(AE264&amp;AE265&amp;AE266="□□□","■未答","▼矛盾"))))</f>
        <v>■未答</v>
      </c>
      <c r="AI264" s="6"/>
      <c r="AJ264" s="6"/>
      <c r="AK264" s="6"/>
      <c r="AL264" s="37"/>
      <c r="AM264" s="6"/>
      <c r="AN264" s="6"/>
      <c r="AO264" s="6"/>
      <c r="AP264" s="6"/>
      <c r="AQ264" s="297"/>
    </row>
    <row r="265" spans="2:61" ht="18" customHeight="1" x14ac:dyDescent="0.15">
      <c r="B265" s="738"/>
      <c r="C265" s="544"/>
      <c r="D265" s="544"/>
      <c r="E265" s="544"/>
      <c r="F265" s="544"/>
      <c r="G265" s="544"/>
      <c r="H265" s="545"/>
      <c r="I265" s="94"/>
      <c r="J265" s="94"/>
      <c r="K265" s="63" t="s">
        <v>102</v>
      </c>
      <c r="L265" s="479" t="s">
        <v>401</v>
      </c>
      <c r="M265" s="479"/>
      <c r="N265" s="479"/>
      <c r="O265" s="479"/>
      <c r="P265" s="479"/>
      <c r="Q265" s="480"/>
      <c r="R265" s="48"/>
      <c r="S265" s="94"/>
      <c r="T265" s="98"/>
      <c r="U265" s="98"/>
      <c r="V265" s="98"/>
      <c r="W265" s="98"/>
      <c r="X265" s="98"/>
      <c r="Y265" s="98"/>
      <c r="Z265" s="98"/>
      <c r="AA265" s="98"/>
      <c r="AB265" s="179"/>
      <c r="AC265" s="41"/>
      <c r="AE265" s="9" t="str">
        <f>+K265</f>
        <v>□</v>
      </c>
      <c r="AF265" s="9"/>
      <c r="AG265" s="9"/>
      <c r="AH265" s="6"/>
      <c r="AI265" s="61"/>
      <c r="AJ265" s="6"/>
      <c r="AK265" s="6"/>
      <c r="AL265" s="37"/>
      <c r="AM265" s="6"/>
      <c r="AN265" s="6"/>
      <c r="AO265" s="6"/>
      <c r="AP265" s="6"/>
      <c r="AQ265" s="6"/>
    </row>
    <row r="266" spans="2:61" ht="18" customHeight="1" thickBot="1" x14ac:dyDescent="0.2">
      <c r="B266" s="738"/>
      <c r="C266" s="544"/>
      <c r="D266" s="754"/>
      <c r="E266" s="754"/>
      <c r="F266" s="754"/>
      <c r="G266" s="754"/>
      <c r="H266" s="755"/>
      <c r="I266" s="154"/>
      <c r="J266" s="213"/>
      <c r="K266" s="190" t="s">
        <v>70</v>
      </c>
      <c r="L266" s="213" t="s">
        <v>313</v>
      </c>
      <c r="M266" s="213"/>
      <c r="N266" s="213"/>
      <c r="O266" s="213"/>
      <c r="P266" s="213"/>
      <c r="Q266" s="367"/>
      <c r="R266" s="368"/>
      <c r="S266" s="154"/>
      <c r="T266" s="369"/>
      <c r="U266" s="369"/>
      <c r="V266" s="369"/>
      <c r="W266" s="369"/>
      <c r="X266" s="369"/>
      <c r="Y266" s="369"/>
      <c r="Z266" s="369"/>
      <c r="AA266" s="369"/>
      <c r="AB266" s="370"/>
      <c r="AC266" s="41"/>
      <c r="AE266" s="9" t="str">
        <f>+K266</f>
        <v>□</v>
      </c>
      <c r="AF266" s="9"/>
      <c r="AG266" s="9"/>
      <c r="AH266" s="61"/>
      <c r="AI266" s="61"/>
      <c r="AJ266" s="6"/>
      <c r="AK266" s="6"/>
      <c r="AL266" s="37"/>
      <c r="AM266" s="295"/>
      <c r="AN266" s="295"/>
      <c r="AO266" s="295"/>
      <c r="AP266" s="295"/>
      <c r="AQ266" s="295"/>
    </row>
    <row r="267" spans="2:61" ht="18" customHeight="1" x14ac:dyDescent="0.15">
      <c r="B267" s="738"/>
      <c r="C267" s="544"/>
      <c r="D267" s="555" t="s">
        <v>402</v>
      </c>
      <c r="E267" s="556"/>
      <c r="F267" s="556"/>
      <c r="G267" s="556"/>
      <c r="H267" s="557"/>
      <c r="I267" s="152" t="s">
        <v>102</v>
      </c>
      <c r="J267" s="30" t="s">
        <v>403</v>
      </c>
      <c r="K267" s="163"/>
      <c r="L267" s="163"/>
      <c r="M267" s="163"/>
      <c r="N267" s="163"/>
      <c r="O267" s="163"/>
      <c r="P267" s="163"/>
      <c r="Q267" s="164"/>
      <c r="R267" s="165"/>
      <c r="S267" s="166"/>
      <c r="T267" s="166"/>
      <c r="U267" s="166"/>
      <c r="V267" s="166"/>
      <c r="W267" s="166"/>
      <c r="X267" s="166"/>
      <c r="Y267" s="166"/>
      <c r="Z267" s="166"/>
      <c r="AA267" s="166"/>
      <c r="AB267" s="166"/>
      <c r="AC267" s="635"/>
      <c r="AE267" s="42" t="str">
        <f>+I267</f>
        <v>□</v>
      </c>
      <c r="AH267" s="45" t="str">
        <f>IF(AE267&amp;AE268&amp;AE269="■□□","◎無し",IF(AE267&amp;AE268&amp;AE269="□■□","●適合",IF(AE267&amp;AE268&amp;AE269="□□■","◆未達",IF(AE267&amp;AE268&amp;AE269="□□□","■未答","▼矛盾"))))</f>
        <v>■未答</v>
      </c>
      <c r="AI267" s="61"/>
      <c r="AJ267" s="6"/>
      <c r="AK267" s="6"/>
      <c r="AL267" s="37" t="s">
        <v>111</v>
      </c>
      <c r="AM267" s="46" t="s">
        <v>531</v>
      </c>
      <c r="AN267" s="46" t="s">
        <v>532</v>
      </c>
      <c r="AO267" s="46" t="s">
        <v>533</v>
      </c>
      <c r="AP267" s="46" t="s">
        <v>534</v>
      </c>
      <c r="AQ267" s="46" t="s">
        <v>91</v>
      </c>
    </row>
    <row r="268" spans="2:61" ht="18" customHeight="1" x14ac:dyDescent="0.15">
      <c r="B268" s="738"/>
      <c r="C268" s="544"/>
      <c r="D268" s="518"/>
      <c r="E268" s="519"/>
      <c r="F268" s="519"/>
      <c r="G268" s="519"/>
      <c r="H268" s="520"/>
      <c r="I268" s="170" t="s">
        <v>102</v>
      </c>
      <c r="J268" s="512" t="s">
        <v>312</v>
      </c>
      <c r="K268" s="512"/>
      <c r="L268" s="170" t="s">
        <v>141</v>
      </c>
      <c r="M268" s="512" t="s">
        <v>313</v>
      </c>
      <c r="N268" s="512"/>
      <c r="O268" s="512"/>
      <c r="P268" s="67"/>
      <c r="Q268" s="68"/>
      <c r="R268" s="87"/>
      <c r="S268" s="88"/>
      <c r="T268" s="88"/>
      <c r="U268" s="88"/>
      <c r="V268" s="88"/>
      <c r="W268" s="88"/>
      <c r="X268" s="88"/>
      <c r="Y268" s="88"/>
      <c r="Z268" s="88"/>
      <c r="AA268" s="88"/>
      <c r="AB268" s="88"/>
      <c r="AC268" s="478"/>
      <c r="AE268" s="1" t="str">
        <f>+I268</f>
        <v>□</v>
      </c>
      <c r="AI268" s="6"/>
      <c r="AJ268" s="6"/>
      <c r="AK268" s="6"/>
      <c r="AL268" s="37"/>
      <c r="AM268" s="43" t="s">
        <v>65</v>
      </c>
      <c r="AN268" s="43" t="s">
        <v>66</v>
      </c>
      <c r="AO268" s="43" t="s">
        <v>67</v>
      </c>
      <c r="AP268" s="45" t="s">
        <v>92</v>
      </c>
      <c r="AQ268" s="296" t="s">
        <v>68</v>
      </c>
    </row>
    <row r="269" spans="2:61" ht="20.100000000000001" customHeight="1" x14ac:dyDescent="0.15">
      <c r="B269" s="738"/>
      <c r="C269" s="544"/>
      <c r="D269" s="71"/>
      <c r="E269" s="496" t="s">
        <v>59</v>
      </c>
      <c r="F269" s="516"/>
      <c r="G269" s="516"/>
      <c r="H269" s="517"/>
      <c r="I269" s="106"/>
      <c r="J269" s="106"/>
      <c r="K269" s="106"/>
      <c r="L269" s="106"/>
      <c r="M269" s="106"/>
      <c r="N269" s="199" t="s">
        <v>106</v>
      </c>
      <c r="O269" s="630" t="s">
        <v>330</v>
      </c>
      <c r="P269" s="630"/>
      <c r="Q269" s="631"/>
      <c r="R269" s="698" t="s">
        <v>404</v>
      </c>
      <c r="S269" s="696"/>
      <c r="T269" s="696"/>
      <c r="U269" s="696"/>
      <c r="V269" s="696"/>
      <c r="W269" s="696"/>
      <c r="X269" s="696"/>
      <c r="Y269" s="696"/>
      <c r="Z269" s="703"/>
      <c r="AA269" s="703"/>
      <c r="AB269" s="92" t="s">
        <v>173</v>
      </c>
      <c r="AC269" s="476"/>
      <c r="AE269" s="1" t="str">
        <f>+L268</f>
        <v>□</v>
      </c>
      <c r="AI269" s="61"/>
      <c r="AJ269" s="6"/>
      <c r="AK269" s="6"/>
      <c r="AL269" s="37"/>
      <c r="AM269" s="298"/>
      <c r="AN269" s="298"/>
      <c r="AO269" s="298"/>
      <c r="AP269" s="298"/>
      <c r="AQ269" s="298"/>
    </row>
    <row r="270" spans="2:61" ht="20.100000000000001" customHeight="1" x14ac:dyDescent="0.15">
      <c r="B270" s="738"/>
      <c r="C270" s="544"/>
      <c r="D270" s="71"/>
      <c r="E270" s="518"/>
      <c r="F270" s="519"/>
      <c r="G270" s="519"/>
      <c r="H270" s="520"/>
      <c r="I270" s="63" t="s">
        <v>85</v>
      </c>
      <c r="J270" s="479" t="s">
        <v>192</v>
      </c>
      <c r="K270" s="479"/>
      <c r="L270" s="479"/>
      <c r="M270" s="479"/>
      <c r="N270" s="479"/>
      <c r="O270" s="479"/>
      <c r="P270" s="479"/>
      <c r="Q270" s="480"/>
      <c r="R270" s="157"/>
      <c r="S270" s="97"/>
      <c r="T270" s="97"/>
      <c r="U270" s="97"/>
      <c r="V270" s="97"/>
      <c r="W270" s="97"/>
      <c r="X270" s="97"/>
      <c r="Y270" s="97"/>
      <c r="Z270" s="97"/>
      <c r="AA270" s="97"/>
      <c r="AB270" s="97"/>
      <c r="AC270" s="477"/>
      <c r="AE270" s="42" t="str">
        <f>+N269</f>
        <v>□</v>
      </c>
      <c r="AH270" s="45" t="str">
        <f>IF(AE270&amp;AE271&amp;AE272="■□□","◎無し",IF(AE270&amp;AE271&amp;AE272="□■□","●適合",IF(AE270&amp;AE271&amp;AE272="□□■","◆未達",IF(AE270&amp;AE271&amp;AE272="□□□","■未答","▼矛盾"))))</f>
        <v>■未答</v>
      </c>
      <c r="AI270" s="61"/>
      <c r="AL270" s="37" t="s">
        <v>111</v>
      </c>
      <c r="AM270" s="46" t="s">
        <v>112</v>
      </c>
      <c r="AN270" s="46" t="s">
        <v>113</v>
      </c>
      <c r="AO270" s="46" t="s">
        <v>114</v>
      </c>
      <c r="AP270" s="46" t="s">
        <v>115</v>
      </c>
      <c r="AQ270" s="46" t="s">
        <v>91</v>
      </c>
    </row>
    <row r="271" spans="2:61" ht="20.100000000000001" customHeight="1" x14ac:dyDescent="0.15">
      <c r="B271" s="738"/>
      <c r="C271" s="544"/>
      <c r="D271" s="71"/>
      <c r="E271" s="521"/>
      <c r="F271" s="522"/>
      <c r="G271" s="522"/>
      <c r="H271" s="523"/>
      <c r="I271" s="66" t="s">
        <v>116</v>
      </c>
      <c r="J271" s="512" t="s">
        <v>195</v>
      </c>
      <c r="K271" s="512"/>
      <c r="L271" s="512"/>
      <c r="M271" s="512"/>
      <c r="N271" s="512"/>
      <c r="O271" s="512"/>
      <c r="P271" s="512"/>
      <c r="Q271" s="513"/>
      <c r="R271" s="87"/>
      <c r="S271" s="88"/>
      <c r="T271" s="88"/>
      <c r="U271" s="88"/>
      <c r="V271" s="88"/>
      <c r="W271" s="88"/>
      <c r="X271" s="88"/>
      <c r="Y271" s="88"/>
      <c r="Z271" s="88"/>
      <c r="AA271" s="88"/>
      <c r="AB271" s="88"/>
      <c r="AC271" s="478"/>
      <c r="AE271" s="1" t="str">
        <f>+I270</f>
        <v>□</v>
      </c>
      <c r="AL271" s="37"/>
      <c r="AM271" s="43" t="s">
        <v>65</v>
      </c>
      <c r="AN271" s="43" t="s">
        <v>66</v>
      </c>
      <c r="AO271" s="43" t="s">
        <v>67</v>
      </c>
      <c r="AP271" s="45" t="s">
        <v>92</v>
      </c>
      <c r="AQ271" s="45" t="s">
        <v>68</v>
      </c>
    </row>
    <row r="272" spans="2:61" ht="20.100000000000001" customHeight="1" x14ac:dyDescent="0.15">
      <c r="B272" s="738"/>
      <c r="C272" s="544"/>
      <c r="D272" s="71"/>
      <c r="E272" s="496" t="s">
        <v>60</v>
      </c>
      <c r="F272" s="516"/>
      <c r="G272" s="516"/>
      <c r="H272" s="517"/>
      <c r="I272" s="106"/>
      <c r="J272" s="106"/>
      <c r="K272" s="106"/>
      <c r="L272" s="106"/>
      <c r="M272" s="106"/>
      <c r="N272" s="199" t="s">
        <v>106</v>
      </c>
      <c r="O272" s="630" t="s">
        <v>330</v>
      </c>
      <c r="P272" s="630"/>
      <c r="Q272" s="631"/>
      <c r="R272" s="698" t="s">
        <v>405</v>
      </c>
      <c r="S272" s="696"/>
      <c r="T272" s="696"/>
      <c r="U272" s="696"/>
      <c r="V272" s="696"/>
      <c r="W272" s="696"/>
      <c r="X272" s="696"/>
      <c r="Y272" s="696"/>
      <c r="Z272" s="703"/>
      <c r="AA272" s="703"/>
      <c r="AB272" s="92" t="s">
        <v>173</v>
      </c>
      <c r="AC272" s="476"/>
      <c r="AE272" s="1" t="str">
        <f>+I271</f>
        <v>□</v>
      </c>
    </row>
    <row r="273" spans="2:43" ht="20.100000000000001" customHeight="1" x14ac:dyDescent="0.15">
      <c r="B273" s="738"/>
      <c r="C273" s="544"/>
      <c r="D273" s="71"/>
      <c r="E273" s="518"/>
      <c r="F273" s="519"/>
      <c r="G273" s="519"/>
      <c r="H273" s="520"/>
      <c r="I273" s="63" t="s">
        <v>85</v>
      </c>
      <c r="J273" s="479" t="s">
        <v>192</v>
      </c>
      <c r="K273" s="479"/>
      <c r="L273" s="479"/>
      <c r="M273" s="479"/>
      <c r="N273" s="479"/>
      <c r="O273" s="479"/>
      <c r="P273" s="479"/>
      <c r="Q273" s="480"/>
      <c r="R273" s="157"/>
      <c r="S273" s="97"/>
      <c r="T273" s="97"/>
      <c r="U273" s="97"/>
      <c r="V273" s="97"/>
      <c r="W273" s="97"/>
      <c r="X273" s="97"/>
      <c r="Y273" s="97"/>
      <c r="Z273" s="97"/>
      <c r="AA273" s="97"/>
      <c r="AB273" s="97"/>
      <c r="AC273" s="477"/>
      <c r="AE273" s="42" t="str">
        <f>+N272</f>
        <v>□</v>
      </c>
      <c r="AH273" s="45" t="str">
        <f>IF(AE273&amp;AE274&amp;AE275="■□□","◎無し",IF(AE273&amp;AE274&amp;AE275="□■□","●適合",IF(AE273&amp;AE274&amp;AE275="□□■","◆未達",IF(AE273&amp;AE274&amp;AE275="□□□","■未答","▼矛盾"))))</f>
        <v>■未答</v>
      </c>
      <c r="AI273" s="61"/>
      <c r="AJ273" s="43" t="str">
        <f>IF(Z269=0,"■未答",IF(Z269&lt;800,"◆未達","●範囲内"))</f>
        <v>■未答</v>
      </c>
      <c r="AL273" s="37" t="s">
        <v>111</v>
      </c>
      <c r="AM273" s="46" t="s">
        <v>112</v>
      </c>
      <c r="AN273" s="46" t="s">
        <v>113</v>
      </c>
      <c r="AO273" s="46" t="s">
        <v>114</v>
      </c>
      <c r="AP273" s="46" t="s">
        <v>115</v>
      </c>
      <c r="AQ273" s="46" t="s">
        <v>91</v>
      </c>
    </row>
    <row r="274" spans="2:43" ht="20.100000000000001" customHeight="1" x14ac:dyDescent="0.15">
      <c r="B274" s="738"/>
      <c r="C274" s="544"/>
      <c r="D274" s="84"/>
      <c r="E274" s="521"/>
      <c r="F274" s="522"/>
      <c r="G274" s="522"/>
      <c r="H274" s="523"/>
      <c r="I274" s="66" t="s">
        <v>116</v>
      </c>
      <c r="J274" s="512" t="s">
        <v>195</v>
      </c>
      <c r="K274" s="512"/>
      <c r="L274" s="512"/>
      <c r="M274" s="512"/>
      <c r="N274" s="512"/>
      <c r="O274" s="512"/>
      <c r="P274" s="512"/>
      <c r="Q274" s="513"/>
      <c r="R274" s="87"/>
      <c r="S274" s="88"/>
      <c r="T274" s="88"/>
      <c r="U274" s="88"/>
      <c r="V274" s="88"/>
      <c r="W274" s="88"/>
      <c r="X274" s="88"/>
      <c r="Y274" s="88"/>
      <c r="Z274" s="88"/>
      <c r="AA274" s="88"/>
      <c r="AB274" s="88"/>
      <c r="AC274" s="478"/>
      <c r="AE274" s="1" t="str">
        <f>+I273</f>
        <v>□</v>
      </c>
      <c r="AL274" s="37"/>
      <c r="AM274" s="43" t="s">
        <v>65</v>
      </c>
      <c r="AN274" s="43" t="s">
        <v>66</v>
      </c>
      <c r="AO274" s="43" t="s">
        <v>67</v>
      </c>
      <c r="AP274" s="45" t="s">
        <v>92</v>
      </c>
      <c r="AQ274" s="45" t="s">
        <v>68</v>
      </c>
    </row>
    <row r="275" spans="2:43" ht="20.100000000000001" customHeight="1" x14ac:dyDescent="0.15">
      <c r="B275" s="738"/>
      <c r="C275" s="544"/>
      <c r="D275" s="496" t="s">
        <v>61</v>
      </c>
      <c r="E275" s="516"/>
      <c r="F275" s="516"/>
      <c r="G275" s="516"/>
      <c r="H275" s="517"/>
      <c r="I275" s="197"/>
      <c r="J275" s="198"/>
      <c r="K275" s="198"/>
      <c r="L275" s="197"/>
      <c r="M275" s="198"/>
      <c r="N275" s="199" t="s">
        <v>106</v>
      </c>
      <c r="O275" s="630" t="s">
        <v>330</v>
      </c>
      <c r="P275" s="630"/>
      <c r="Q275" s="631"/>
      <c r="R275" s="91"/>
      <c r="S275" s="92"/>
      <c r="T275" s="92"/>
      <c r="U275" s="92"/>
      <c r="V275" s="92"/>
      <c r="W275" s="92"/>
      <c r="X275" s="92"/>
      <c r="Y275" s="92"/>
      <c r="Z275" s="92"/>
      <c r="AA275" s="92"/>
      <c r="AB275" s="92"/>
      <c r="AC275" s="444"/>
      <c r="AE275" s="1" t="str">
        <f>+I274</f>
        <v>□</v>
      </c>
    </row>
    <row r="276" spans="2:43" ht="20.100000000000001" customHeight="1" x14ac:dyDescent="0.15">
      <c r="B276" s="738"/>
      <c r="C276" s="544"/>
      <c r="D276" s="518"/>
      <c r="E276" s="519"/>
      <c r="F276" s="519"/>
      <c r="G276" s="519"/>
      <c r="H276" s="520"/>
      <c r="I276" s="168" t="s">
        <v>70</v>
      </c>
      <c r="J276" s="479" t="s">
        <v>331</v>
      </c>
      <c r="K276" s="479"/>
      <c r="L276" s="479"/>
      <c r="M276" s="479"/>
      <c r="N276" s="479"/>
      <c r="O276" s="479"/>
      <c r="P276" s="479"/>
      <c r="Q276" s="480"/>
      <c r="R276" s="157"/>
      <c r="S276" s="97"/>
      <c r="T276" s="97"/>
      <c r="U276" s="97"/>
      <c r="V276" s="97"/>
      <c r="W276" s="97"/>
      <c r="X276" s="97"/>
      <c r="Y276" s="97"/>
      <c r="Z276" s="97"/>
      <c r="AA276" s="97"/>
      <c r="AB276" s="97"/>
      <c r="AC276" s="445"/>
      <c r="AE276" s="42" t="str">
        <f>+N275</f>
        <v>□</v>
      </c>
      <c r="AH276" s="45" t="str">
        <f>IF(AE276&amp;AE277&amp;AE278="■□□","◎無し",IF(AE276&amp;AE277&amp;AE278="□■□","●適合",IF(AE276&amp;AE277&amp;AE278="□□■","◆未達",IF(AE276&amp;AE277&amp;AE278="□□□","■未答","▼矛盾"))))</f>
        <v>■未答</v>
      </c>
      <c r="AI276" s="61"/>
      <c r="AJ276" s="43" t="str">
        <f>IF(Z272=0,"■未答",IF(Z272&lt;1500,"◆未達","●範囲内"))</f>
        <v>■未答</v>
      </c>
      <c r="AL276" s="37" t="s">
        <v>111</v>
      </c>
      <c r="AM276" s="46" t="s">
        <v>112</v>
      </c>
      <c r="AN276" s="46" t="s">
        <v>113</v>
      </c>
      <c r="AO276" s="46" t="s">
        <v>114</v>
      </c>
      <c r="AP276" s="46" t="s">
        <v>115</v>
      </c>
      <c r="AQ276" s="46" t="s">
        <v>91</v>
      </c>
    </row>
    <row r="277" spans="2:43" ht="20.100000000000001" customHeight="1" x14ac:dyDescent="0.15">
      <c r="B277" s="739"/>
      <c r="C277" s="547"/>
      <c r="D277" s="521"/>
      <c r="E277" s="522"/>
      <c r="F277" s="522"/>
      <c r="G277" s="522"/>
      <c r="H277" s="523"/>
      <c r="I277" s="170" t="s">
        <v>102</v>
      </c>
      <c r="J277" s="512" t="s">
        <v>332</v>
      </c>
      <c r="K277" s="512"/>
      <c r="L277" s="512"/>
      <c r="M277" s="512"/>
      <c r="N277" s="512"/>
      <c r="O277" s="512"/>
      <c r="P277" s="512"/>
      <c r="Q277" s="513"/>
      <c r="R277" s="87"/>
      <c r="S277" s="88"/>
      <c r="T277" s="88"/>
      <c r="U277" s="88"/>
      <c r="V277" s="88"/>
      <c r="W277" s="88"/>
      <c r="X277" s="88"/>
      <c r="Y277" s="88"/>
      <c r="Z277" s="88"/>
      <c r="AA277" s="88"/>
      <c r="AB277" s="88"/>
      <c r="AC277" s="446"/>
      <c r="AE277" s="1" t="str">
        <f>+I276</f>
        <v>□</v>
      </c>
      <c r="AL277" s="37"/>
      <c r="AM277" s="43" t="s">
        <v>65</v>
      </c>
      <c r="AN277" s="43" t="s">
        <v>66</v>
      </c>
      <c r="AO277" s="43" t="s">
        <v>67</v>
      </c>
      <c r="AP277" s="45" t="s">
        <v>92</v>
      </c>
      <c r="AQ277" s="45" t="s">
        <v>68</v>
      </c>
    </row>
    <row r="278" spans="2:43" ht="20.100000000000001" customHeight="1" x14ac:dyDescent="0.15">
      <c r="B278" s="731" t="s">
        <v>406</v>
      </c>
      <c r="C278" s="732"/>
      <c r="D278" s="496" t="s">
        <v>62</v>
      </c>
      <c r="E278" s="516"/>
      <c r="F278" s="516"/>
      <c r="G278" s="516"/>
      <c r="H278" s="517"/>
      <c r="I278" s="197"/>
      <c r="J278" s="198"/>
      <c r="K278" s="198"/>
      <c r="L278" s="197"/>
      <c r="M278" s="198"/>
      <c r="N278" s="199" t="s">
        <v>106</v>
      </c>
      <c r="O278" s="630" t="s">
        <v>407</v>
      </c>
      <c r="P278" s="630"/>
      <c r="Q278" s="631"/>
      <c r="R278" s="200" t="s">
        <v>106</v>
      </c>
      <c r="S278" s="694" t="s">
        <v>408</v>
      </c>
      <c r="T278" s="694"/>
      <c r="U278" s="694"/>
      <c r="V278" s="694"/>
      <c r="W278" s="694"/>
      <c r="X278" s="694"/>
      <c r="Y278" s="694"/>
      <c r="Z278" s="694"/>
      <c r="AA278" s="694"/>
      <c r="AB278" s="695"/>
      <c r="AC278" s="444"/>
      <c r="AE278" s="1" t="str">
        <f>+I277</f>
        <v>□</v>
      </c>
    </row>
    <row r="279" spans="2:43" ht="20.100000000000001" customHeight="1" x14ac:dyDescent="0.15">
      <c r="B279" s="733"/>
      <c r="C279" s="732"/>
      <c r="D279" s="518"/>
      <c r="E279" s="519"/>
      <c r="F279" s="519"/>
      <c r="G279" s="519"/>
      <c r="H279" s="520"/>
      <c r="I279" s="168" t="s">
        <v>70</v>
      </c>
      <c r="J279" s="479" t="s">
        <v>335</v>
      </c>
      <c r="K279" s="479"/>
      <c r="L279" s="479"/>
      <c r="M279" s="479"/>
      <c r="N279" s="479"/>
      <c r="O279" s="479"/>
      <c r="P279" s="479"/>
      <c r="Q279" s="480"/>
      <c r="R279" s="40" t="s">
        <v>336</v>
      </c>
      <c r="S279" s="470" t="s">
        <v>409</v>
      </c>
      <c r="T279" s="470"/>
      <c r="U279" s="470"/>
      <c r="V279" s="470"/>
      <c r="W279" s="470"/>
      <c r="X279" s="470"/>
      <c r="Y279" s="470"/>
      <c r="Z279" s="470"/>
      <c r="AA279" s="470"/>
      <c r="AB279" s="621"/>
      <c r="AC279" s="445"/>
      <c r="AE279" s="42" t="str">
        <f>+N278</f>
        <v>□</v>
      </c>
      <c r="AH279" s="45" t="str">
        <f>IF(AE279&amp;AE280&amp;AE281="■□□","◎無し",IF(AE279&amp;AE280&amp;AE281="□■□","●適合",IF(AE279&amp;AE280&amp;AE281="□□■","◆未達",IF(AE279&amp;AE280&amp;AE281="□□□","■未答","▼矛盾"))))</f>
        <v>■未答</v>
      </c>
      <c r="AI279" s="61"/>
      <c r="AL279" s="37" t="s">
        <v>111</v>
      </c>
      <c r="AM279" s="46" t="s">
        <v>112</v>
      </c>
      <c r="AN279" s="46" t="s">
        <v>113</v>
      </c>
      <c r="AO279" s="46" t="s">
        <v>114</v>
      </c>
      <c r="AP279" s="46" t="s">
        <v>115</v>
      </c>
      <c r="AQ279" s="46" t="s">
        <v>91</v>
      </c>
    </row>
    <row r="280" spans="2:43" ht="20.100000000000001" customHeight="1" x14ac:dyDescent="0.15">
      <c r="B280" s="733"/>
      <c r="C280" s="732"/>
      <c r="D280" s="518"/>
      <c r="E280" s="519"/>
      <c r="F280" s="519"/>
      <c r="G280" s="519"/>
      <c r="H280" s="520"/>
      <c r="I280" s="170" t="s">
        <v>102</v>
      </c>
      <c r="J280" s="512" t="s">
        <v>338</v>
      </c>
      <c r="K280" s="512"/>
      <c r="L280" s="512"/>
      <c r="M280" s="512"/>
      <c r="N280" s="512"/>
      <c r="O280" s="512"/>
      <c r="P280" s="512"/>
      <c r="Q280" s="513"/>
      <c r="R280" s="87"/>
      <c r="S280" s="88"/>
      <c r="T280" s="88"/>
      <c r="U280" s="88"/>
      <c r="V280" s="88"/>
      <c r="W280" s="88"/>
      <c r="X280" s="88"/>
      <c r="Y280" s="88"/>
      <c r="Z280" s="88"/>
      <c r="AA280" s="88"/>
      <c r="AB280" s="90"/>
      <c r="AC280" s="446"/>
      <c r="AE280" s="1" t="str">
        <f>+I279</f>
        <v>□</v>
      </c>
      <c r="AL280" s="37"/>
      <c r="AM280" s="43" t="s">
        <v>65</v>
      </c>
      <c r="AN280" s="43" t="s">
        <v>66</v>
      </c>
      <c r="AO280" s="43" t="s">
        <v>67</v>
      </c>
      <c r="AP280" s="45" t="s">
        <v>92</v>
      </c>
      <c r="AQ280" s="45" t="s">
        <v>68</v>
      </c>
    </row>
    <row r="281" spans="2:43" ht="20.100000000000001" customHeight="1" x14ac:dyDescent="0.15">
      <c r="B281" s="733"/>
      <c r="C281" s="732"/>
      <c r="D281" s="71"/>
      <c r="E281" s="496" t="s">
        <v>63</v>
      </c>
      <c r="F281" s="516"/>
      <c r="G281" s="516"/>
      <c r="H281" s="517"/>
      <c r="I281" s="106"/>
      <c r="J281" s="106"/>
      <c r="K281" s="106"/>
      <c r="L281" s="106"/>
      <c r="M281" s="106"/>
      <c r="N281" s="197"/>
      <c r="O281" s="198"/>
      <c r="P281" s="198"/>
      <c r="Q281" s="201"/>
      <c r="R281" s="91"/>
      <c r="S281" s="92"/>
      <c r="T281" s="202"/>
      <c r="U281" s="92"/>
      <c r="V281" s="92"/>
      <c r="W281" s="92"/>
      <c r="X281" s="203"/>
      <c r="Y281" s="203"/>
      <c r="Z281" s="203"/>
      <c r="AA281" s="92"/>
      <c r="AB281" s="80" t="s">
        <v>110</v>
      </c>
      <c r="AC281" s="444"/>
      <c r="AE281" s="1" t="str">
        <f>+I280</f>
        <v>□</v>
      </c>
    </row>
    <row r="282" spans="2:43" ht="20.100000000000001" customHeight="1" x14ac:dyDescent="0.15">
      <c r="B282" s="733"/>
      <c r="C282" s="732"/>
      <c r="D282" s="71"/>
      <c r="E282" s="518"/>
      <c r="F282" s="519"/>
      <c r="G282" s="519"/>
      <c r="H282" s="520"/>
      <c r="I282" s="95"/>
      <c r="J282" s="95"/>
      <c r="K282" s="95"/>
      <c r="L282" s="95"/>
      <c r="M282" s="95"/>
      <c r="N282" s="168" t="s">
        <v>94</v>
      </c>
      <c r="O282" s="479" t="s">
        <v>330</v>
      </c>
      <c r="P282" s="479"/>
      <c r="Q282" s="480"/>
      <c r="R282" s="157"/>
      <c r="S282" s="97"/>
      <c r="T282" s="690" t="s">
        <v>339</v>
      </c>
      <c r="U282" s="690"/>
      <c r="V282" s="690"/>
      <c r="W282" s="690"/>
      <c r="X282" s="464"/>
      <c r="Y282" s="464"/>
      <c r="Z282" s="464"/>
      <c r="AA282" s="97" t="s">
        <v>340</v>
      </c>
      <c r="AB282" s="99"/>
      <c r="AC282" s="445"/>
      <c r="AE282" s="42" t="str">
        <f>+N282</f>
        <v>□</v>
      </c>
      <c r="AH282" s="45" t="str">
        <f>IF(AE282&amp;AE283&amp;AE284="■□□","◎無し",IF(AE282&amp;AE283&amp;AE284="□■□","●適合",IF(AE282&amp;AE283&amp;AE284="□□■","◆未達",IF(AE282&amp;AE283&amp;AE284="□□□","■未答","▼矛盾"))))</f>
        <v>■未答</v>
      </c>
      <c r="AI282" s="61"/>
      <c r="AL282" s="37" t="s">
        <v>111</v>
      </c>
      <c r="AM282" s="46" t="s">
        <v>112</v>
      </c>
      <c r="AN282" s="46" t="s">
        <v>113</v>
      </c>
      <c r="AO282" s="46" t="s">
        <v>114</v>
      </c>
      <c r="AP282" s="46" t="s">
        <v>115</v>
      </c>
      <c r="AQ282" s="46" t="s">
        <v>91</v>
      </c>
    </row>
    <row r="283" spans="2:43" ht="20.100000000000001" customHeight="1" x14ac:dyDescent="0.15">
      <c r="B283" s="733"/>
      <c r="C283" s="732"/>
      <c r="D283" s="71"/>
      <c r="E283" s="518"/>
      <c r="F283" s="519"/>
      <c r="G283" s="519"/>
      <c r="H283" s="520"/>
      <c r="I283" s="63" t="s">
        <v>116</v>
      </c>
      <c r="J283" s="479" t="s">
        <v>195</v>
      </c>
      <c r="K283" s="479"/>
      <c r="L283" s="479"/>
      <c r="M283" s="479"/>
      <c r="N283" s="479"/>
      <c r="O283" s="479"/>
      <c r="P283" s="479"/>
      <c r="Q283" s="480"/>
      <c r="R283" s="40" t="s">
        <v>265</v>
      </c>
      <c r="S283" s="470" t="s">
        <v>410</v>
      </c>
      <c r="T283" s="470"/>
      <c r="U283" s="470"/>
      <c r="V283" s="470"/>
      <c r="W283" s="470"/>
      <c r="X283" s="470"/>
      <c r="Y283" s="470"/>
      <c r="Z283" s="470"/>
      <c r="AA283" s="470"/>
      <c r="AB283" s="621"/>
      <c r="AC283" s="445"/>
      <c r="AE283" s="1" t="str">
        <f>+I283</f>
        <v>□</v>
      </c>
      <c r="AH283" s="113" t="s">
        <v>203</v>
      </c>
      <c r="AL283" s="37"/>
      <c r="AM283" s="43" t="s">
        <v>65</v>
      </c>
      <c r="AN283" s="43" t="s">
        <v>66</v>
      </c>
      <c r="AO283" s="43" t="s">
        <v>67</v>
      </c>
      <c r="AP283" s="45" t="s">
        <v>92</v>
      </c>
      <c r="AQ283" s="45" t="s">
        <v>68</v>
      </c>
    </row>
    <row r="284" spans="2:43" ht="20.100000000000001" customHeight="1" x14ac:dyDescent="0.15">
      <c r="B284" s="733"/>
      <c r="C284" s="732"/>
      <c r="D284" s="71"/>
      <c r="E284" s="518"/>
      <c r="F284" s="519"/>
      <c r="G284" s="519"/>
      <c r="H284" s="520"/>
      <c r="I284" s="63" t="s">
        <v>106</v>
      </c>
      <c r="J284" s="479" t="s">
        <v>192</v>
      </c>
      <c r="K284" s="479"/>
      <c r="L284" s="479"/>
      <c r="M284" s="479"/>
      <c r="N284" s="479"/>
      <c r="O284" s="479"/>
      <c r="P284" s="479"/>
      <c r="Q284" s="480"/>
      <c r="R284" s="40" t="s">
        <v>341</v>
      </c>
      <c r="S284" s="470" t="s">
        <v>342</v>
      </c>
      <c r="T284" s="470"/>
      <c r="U284" s="470"/>
      <c r="V284" s="470"/>
      <c r="W284" s="470"/>
      <c r="X284" s="470"/>
      <c r="Y284" s="470"/>
      <c r="Z284" s="470"/>
      <c r="AA284" s="470"/>
      <c r="AB284" s="621"/>
      <c r="AC284" s="445"/>
      <c r="AE284" s="1" t="str">
        <f>+I284</f>
        <v>□</v>
      </c>
      <c r="AH284" s="113" t="s">
        <v>344</v>
      </c>
    </row>
    <row r="285" spans="2:43" ht="20.100000000000001" customHeight="1" x14ac:dyDescent="0.15">
      <c r="B285" s="733"/>
      <c r="C285" s="732"/>
      <c r="D285" s="71"/>
      <c r="E285" s="518"/>
      <c r="F285" s="519"/>
      <c r="G285" s="519"/>
      <c r="H285" s="520"/>
      <c r="I285" s="95"/>
      <c r="J285" s="95"/>
      <c r="K285" s="95"/>
      <c r="L285" s="95"/>
      <c r="M285" s="95"/>
      <c r="N285" s="95"/>
      <c r="O285" s="95"/>
      <c r="P285" s="95"/>
      <c r="Q285" s="96"/>
      <c r="R285" s="157"/>
      <c r="S285" s="629" t="s">
        <v>345</v>
      </c>
      <c r="T285" s="629"/>
      <c r="U285" s="629"/>
      <c r="V285" s="629"/>
      <c r="W285" s="629"/>
      <c r="X285" s="629"/>
      <c r="Y285" s="97" t="s">
        <v>346</v>
      </c>
      <c r="Z285" s="464"/>
      <c r="AA285" s="464"/>
      <c r="AB285" s="99"/>
      <c r="AC285" s="445"/>
      <c r="AH285" s="113" t="s">
        <v>411</v>
      </c>
      <c r="AI285" s="61"/>
      <c r="AL285" s="37" t="s">
        <v>111</v>
      </c>
      <c r="AM285" s="46" t="s">
        <v>112</v>
      </c>
      <c r="AN285" s="46" t="s">
        <v>113</v>
      </c>
      <c r="AO285" s="46" t="s">
        <v>114</v>
      </c>
      <c r="AP285" s="46" t="s">
        <v>115</v>
      </c>
      <c r="AQ285" s="46" t="s">
        <v>91</v>
      </c>
    </row>
    <row r="286" spans="2:43" ht="20.100000000000001" customHeight="1" x14ac:dyDescent="0.15">
      <c r="B286" s="733"/>
      <c r="C286" s="732"/>
      <c r="D286" s="71"/>
      <c r="E286" s="518"/>
      <c r="F286" s="519"/>
      <c r="G286" s="519"/>
      <c r="H286" s="520"/>
      <c r="I286" s="95"/>
      <c r="J286" s="95"/>
      <c r="K286" s="95"/>
      <c r="L286" s="95"/>
      <c r="M286" s="95"/>
      <c r="N286" s="95"/>
      <c r="O286" s="95"/>
      <c r="P286" s="95"/>
      <c r="Q286" s="96"/>
      <c r="R286" s="157"/>
      <c r="S286" s="629" t="s">
        <v>412</v>
      </c>
      <c r="T286" s="629"/>
      <c r="U286" s="629"/>
      <c r="V286" s="629"/>
      <c r="W286" s="629"/>
      <c r="X286" s="629"/>
      <c r="Y286" s="487"/>
      <c r="Z286" s="487"/>
      <c r="AA286" s="176" t="s">
        <v>413</v>
      </c>
      <c r="AB286" s="99"/>
      <c r="AC286" s="445"/>
      <c r="AH286" s="113"/>
      <c r="AJ286" s="204" t="str">
        <f>IF(X282&gt;0,IF(X282&gt;80,"場合分け",8),"(未答)")</f>
        <v>(未答)</v>
      </c>
      <c r="AL286" s="37"/>
      <c r="AM286" s="43" t="s">
        <v>65</v>
      </c>
      <c r="AN286" s="43" t="s">
        <v>66</v>
      </c>
      <c r="AO286" s="43" t="s">
        <v>67</v>
      </c>
      <c r="AP286" s="45" t="s">
        <v>92</v>
      </c>
      <c r="AQ286" s="45" t="s">
        <v>68</v>
      </c>
    </row>
    <row r="287" spans="2:43" ht="20.100000000000001" customHeight="1" x14ac:dyDescent="0.15">
      <c r="B287" s="733"/>
      <c r="C287" s="732"/>
      <c r="D287" s="71"/>
      <c r="E287" s="518"/>
      <c r="F287" s="519"/>
      <c r="G287" s="519"/>
      <c r="H287" s="520"/>
      <c r="I287" s="101"/>
      <c r="J287" s="101"/>
      <c r="K287" s="101"/>
      <c r="L287" s="101"/>
      <c r="M287" s="101"/>
      <c r="N287" s="101"/>
      <c r="O287" s="101"/>
      <c r="P287" s="101"/>
      <c r="Q287" s="102"/>
      <c r="R287" s="87"/>
      <c r="S287" s="88"/>
      <c r="T287" s="88"/>
      <c r="U287" s="88"/>
      <c r="V287" s="88"/>
      <c r="W287" s="88"/>
      <c r="X287" s="89"/>
      <c r="Y287" s="485"/>
      <c r="Z287" s="485"/>
      <c r="AA287" s="209"/>
      <c r="AB287" s="90"/>
      <c r="AC287" s="446"/>
      <c r="AH287" s="113"/>
      <c r="AJ287" s="45" t="str">
        <f>IF(Z285&gt;0,IF(Z285&lt;AJ286,"◆未達","●適合"),"■未答")</f>
        <v>■未答</v>
      </c>
    </row>
    <row r="288" spans="2:43" ht="20.100000000000001" customHeight="1" x14ac:dyDescent="0.15">
      <c r="B288" s="733"/>
      <c r="C288" s="732"/>
      <c r="D288" s="71"/>
      <c r="E288" s="659" t="s">
        <v>414</v>
      </c>
      <c r="F288" s="660"/>
      <c r="G288" s="660"/>
      <c r="H288" s="661"/>
      <c r="I288" s="211"/>
      <c r="J288" s="207"/>
      <c r="K288" s="207"/>
      <c r="L288" s="211"/>
      <c r="M288" s="207"/>
      <c r="N288" s="168" t="s">
        <v>348</v>
      </c>
      <c r="O288" s="630" t="s">
        <v>330</v>
      </c>
      <c r="P288" s="630"/>
      <c r="Q288" s="631"/>
      <c r="R288" s="210"/>
      <c r="S288" s="109"/>
      <c r="T288" s="109"/>
      <c r="U288" s="109"/>
      <c r="V288" s="109"/>
      <c r="W288" s="109"/>
      <c r="X288" s="203"/>
      <c r="Y288" s="203"/>
      <c r="Z288" s="203"/>
      <c r="AA288" s="92"/>
      <c r="AB288" s="80" t="s">
        <v>110</v>
      </c>
      <c r="AC288" s="476"/>
      <c r="AE288" s="42" t="str">
        <f>+N288</f>
        <v>□</v>
      </c>
      <c r="AH288" s="45" t="str">
        <f>IF(AE288&amp;AE289&amp;AE290="■□□","◎無し",IF(AE288&amp;AE289&amp;AE290="□■□","●適合",IF(AE288&amp;AE289&amp;AE290="□□■","◆未達",IF(AE288&amp;AE289&amp;AE290="□□□","■未答","▼矛盾"))))</f>
        <v>■未答</v>
      </c>
      <c r="AJ288" s="45" t="str">
        <f>IF(Y286&gt;0,IF(Y286&lt;1200,"◆未達","●適合"),"■未答")</f>
        <v>■未答</v>
      </c>
    </row>
    <row r="289" spans="2:64" ht="20.100000000000001" customHeight="1" x14ac:dyDescent="0.15">
      <c r="B289" s="733"/>
      <c r="C289" s="732"/>
      <c r="D289" s="71"/>
      <c r="E289" s="662"/>
      <c r="F289" s="663"/>
      <c r="G289" s="663"/>
      <c r="H289" s="664"/>
      <c r="I289" s="168" t="s">
        <v>102</v>
      </c>
      <c r="J289" s="479" t="s">
        <v>415</v>
      </c>
      <c r="K289" s="479"/>
      <c r="L289" s="479"/>
      <c r="M289" s="479"/>
      <c r="N289" s="479"/>
      <c r="O289" s="479"/>
      <c r="P289" s="479"/>
      <c r="Q289" s="480"/>
      <c r="R289" s="632" t="s">
        <v>599</v>
      </c>
      <c r="S289" s="468"/>
      <c r="T289" s="468"/>
      <c r="U289" s="468"/>
      <c r="V289" s="168" t="s">
        <v>160</v>
      </c>
      <c r="W289" s="466" t="s">
        <v>252</v>
      </c>
      <c r="X289" s="466"/>
      <c r="Y289" s="168" t="s">
        <v>141</v>
      </c>
      <c r="Z289" s="468" t="s">
        <v>253</v>
      </c>
      <c r="AA289" s="468"/>
      <c r="AB289" s="179"/>
      <c r="AC289" s="477"/>
      <c r="AE289" s="1" t="str">
        <f>+I289</f>
        <v>□</v>
      </c>
      <c r="AH289" s="160" t="s">
        <v>164</v>
      </c>
      <c r="AJ289" s="113"/>
    </row>
    <row r="290" spans="2:64" ht="20.100000000000001" customHeight="1" x14ac:dyDescent="0.15">
      <c r="B290" s="733"/>
      <c r="C290" s="732"/>
      <c r="D290" s="71"/>
      <c r="E290" s="662"/>
      <c r="F290" s="663"/>
      <c r="G290" s="663"/>
      <c r="H290" s="664"/>
      <c r="I290" s="170" t="s">
        <v>70</v>
      </c>
      <c r="J290" s="512" t="s">
        <v>365</v>
      </c>
      <c r="K290" s="512"/>
      <c r="L290" s="512"/>
      <c r="M290" s="512"/>
      <c r="N290" s="512"/>
      <c r="O290" s="512"/>
      <c r="P290" s="512"/>
      <c r="Q290" s="513"/>
      <c r="R290" s="657" t="s">
        <v>364</v>
      </c>
      <c r="S290" s="658"/>
      <c r="T290" s="658"/>
      <c r="U290" s="658"/>
      <c r="V290" s="658"/>
      <c r="W290" s="658"/>
      <c r="X290" s="628"/>
      <c r="Y290" s="628"/>
      <c r="Z290" s="628"/>
      <c r="AA290" s="88" t="s">
        <v>255</v>
      </c>
      <c r="AB290" s="90"/>
      <c r="AC290" s="477"/>
      <c r="AE290" s="1" t="str">
        <f>+I290</f>
        <v>□</v>
      </c>
      <c r="AH290" s="160" t="s">
        <v>256</v>
      </c>
      <c r="AJ290" s="113"/>
    </row>
    <row r="291" spans="2:64" ht="20.100000000000001" customHeight="1" x14ac:dyDescent="0.15">
      <c r="B291" s="733"/>
      <c r="C291" s="732"/>
      <c r="D291" s="35"/>
      <c r="E291" s="496" t="s">
        <v>416</v>
      </c>
      <c r="F291" s="516"/>
      <c r="G291" s="516"/>
      <c r="H291" s="517"/>
      <c r="I291" s="197"/>
      <c r="J291" s="198"/>
      <c r="K291" s="198"/>
      <c r="L291" s="197"/>
      <c r="M291" s="198"/>
      <c r="N291" s="199" t="s">
        <v>141</v>
      </c>
      <c r="O291" s="630" t="s">
        <v>330</v>
      </c>
      <c r="P291" s="630"/>
      <c r="Q291" s="631"/>
      <c r="R291" s="48"/>
      <c r="S291" s="97" t="s">
        <v>412</v>
      </c>
      <c r="T291" s="97"/>
      <c r="U291" s="97"/>
      <c r="V291" s="97"/>
      <c r="W291" s="97"/>
      <c r="X291" s="97"/>
      <c r="Y291" s="703"/>
      <c r="Z291" s="703"/>
      <c r="AA291" s="176" t="s">
        <v>413</v>
      </c>
      <c r="AB291" s="176"/>
      <c r="AC291" s="169"/>
      <c r="AE291" s="42" t="str">
        <f>+N291</f>
        <v>□</v>
      </c>
      <c r="AH291" s="45" t="str">
        <f>IF(AE291&amp;AE292&amp;AE293="■□□","◎無し",IF(AE291&amp;AE292&amp;AE293="□■□","●適合",IF(AE291&amp;AE292&amp;AE293="□□■","◆未達",IF(AE291&amp;AE292&amp;AE293="□□□","■未答","▼矛盾"))))</f>
        <v>■未答</v>
      </c>
      <c r="AI291" s="61"/>
      <c r="AL291" s="37" t="s">
        <v>111</v>
      </c>
      <c r="AM291" s="46" t="s">
        <v>112</v>
      </c>
      <c r="AN291" s="46" t="s">
        <v>113</v>
      </c>
      <c r="AO291" s="46" t="s">
        <v>114</v>
      </c>
      <c r="AP291" s="46" t="s">
        <v>115</v>
      </c>
      <c r="AQ291" s="46" t="s">
        <v>91</v>
      </c>
      <c r="BB291" s="1"/>
      <c r="BC291" s="1"/>
      <c r="BD291" s="1"/>
      <c r="BE291" s="1"/>
      <c r="BF291" s="1"/>
      <c r="BG291" s="1"/>
      <c r="BH291" s="1"/>
      <c r="BI291" s="1"/>
    </row>
    <row r="292" spans="2:64" ht="20.100000000000001" customHeight="1" x14ac:dyDescent="0.15">
      <c r="B292" s="733"/>
      <c r="C292" s="732"/>
      <c r="D292" s="35"/>
      <c r="E292" s="518"/>
      <c r="F292" s="522"/>
      <c r="G292" s="522"/>
      <c r="H292" s="523"/>
      <c r="I292" s="170" t="s">
        <v>102</v>
      </c>
      <c r="J292" s="512" t="s">
        <v>312</v>
      </c>
      <c r="K292" s="512"/>
      <c r="L292" s="170" t="s">
        <v>141</v>
      </c>
      <c r="M292" s="512" t="s">
        <v>313</v>
      </c>
      <c r="N292" s="512"/>
      <c r="O292" s="512"/>
      <c r="P292" s="101"/>
      <c r="Q292" s="102"/>
      <c r="R292" s="222"/>
      <c r="S292" s="88" t="s">
        <v>1</v>
      </c>
      <c r="T292" s="88"/>
      <c r="U292" s="88"/>
      <c r="V292" s="88"/>
      <c r="W292" s="88"/>
      <c r="X292" s="88"/>
      <c r="Y292" s="653"/>
      <c r="Z292" s="653"/>
      <c r="AA292" s="209" t="s">
        <v>194</v>
      </c>
      <c r="AB292" s="209"/>
      <c r="AC292" s="169"/>
      <c r="AE292" s="1" t="str">
        <f>+I292</f>
        <v>□</v>
      </c>
      <c r="AJ292" s="43" t="str">
        <f>IF(V289&amp;Y289="■□","◎過分",IF(V289&amp;Y289="□■","●適合",IF(V289&amp;Y289="□□","■未答","▼矛盾")))</f>
        <v>■未答</v>
      </c>
      <c r="AL292" s="37"/>
      <c r="AM292" s="43" t="s">
        <v>65</v>
      </c>
      <c r="AN292" s="43" t="s">
        <v>66</v>
      </c>
      <c r="AO292" s="43" t="s">
        <v>67</v>
      </c>
      <c r="AP292" s="45" t="s">
        <v>92</v>
      </c>
      <c r="AQ292" s="45" t="s">
        <v>68</v>
      </c>
      <c r="BB292" s="1"/>
      <c r="BC292" s="1"/>
      <c r="BD292" s="1"/>
      <c r="BE292" s="1"/>
      <c r="BF292" s="1"/>
      <c r="BG292" s="1"/>
      <c r="BH292" s="1"/>
      <c r="BI292" s="1"/>
    </row>
    <row r="293" spans="2:64" ht="20.100000000000001" customHeight="1" x14ac:dyDescent="0.15">
      <c r="B293" s="733"/>
      <c r="C293" s="732"/>
      <c r="D293" s="35"/>
      <c r="E293" s="495" t="s">
        <v>349</v>
      </c>
      <c r="F293" s="516" t="s">
        <v>48</v>
      </c>
      <c r="G293" s="516"/>
      <c r="H293" s="517"/>
      <c r="I293" s="105"/>
      <c r="J293" s="198"/>
      <c r="K293" s="198"/>
      <c r="L293" s="198"/>
      <c r="M293" s="198"/>
      <c r="N293" s="199" t="s">
        <v>106</v>
      </c>
      <c r="O293" s="630" t="s">
        <v>330</v>
      </c>
      <c r="P293" s="630"/>
      <c r="Q293" s="630"/>
      <c r="R293" s="469" t="s">
        <v>209</v>
      </c>
      <c r="S293" s="470"/>
      <c r="T293" s="470"/>
      <c r="U293" s="470"/>
      <c r="V293" s="464"/>
      <c r="W293" s="464"/>
      <c r="X293" s="49" t="s">
        <v>175</v>
      </c>
      <c r="Y293" s="49"/>
      <c r="Z293" s="49"/>
      <c r="AA293" s="49"/>
      <c r="AB293" s="81"/>
      <c r="AC293" s="169"/>
      <c r="AE293" s="1" t="str">
        <f>+L292</f>
        <v>□</v>
      </c>
      <c r="AH293" s="45" t="str">
        <f>IF(AE294&amp;AE295&amp;AE296="■□□","◎無し",IF(AE294&amp;AE295&amp;AE296="□■□","●適合",IF(AE294&amp;AE295&amp;AE296="□□■","◆未達",IF(AE294&amp;AE295&amp;AE296="□□□","■未答","▼矛盾"))))</f>
        <v>■未答</v>
      </c>
      <c r="AJ293" s="45" t="str">
        <f>IF(X290&gt;0,IF(X290&lt;700,"◆低すぎ",IF(X290&gt;900,"◆高すぎ","●適合")),"■未答")</f>
        <v>■未答</v>
      </c>
      <c r="BB293" s="1"/>
      <c r="BC293" s="1"/>
      <c r="BD293" s="1"/>
      <c r="BE293" s="1"/>
      <c r="BF293" s="1"/>
      <c r="BG293" s="1"/>
      <c r="BH293" s="1"/>
      <c r="BI293" s="1"/>
    </row>
    <row r="294" spans="2:64" ht="20.100000000000001" customHeight="1" x14ac:dyDescent="0.15">
      <c r="B294" s="733"/>
      <c r="C294" s="732"/>
      <c r="D294" s="35"/>
      <c r="E294" s="576"/>
      <c r="F294" s="519"/>
      <c r="G294" s="519"/>
      <c r="H294" s="520"/>
      <c r="I294" s="63" t="s">
        <v>106</v>
      </c>
      <c r="J294" s="479" t="s">
        <v>350</v>
      </c>
      <c r="K294" s="479"/>
      <c r="L294" s="479"/>
      <c r="M294" s="479"/>
      <c r="N294" s="479"/>
      <c r="O294" s="479"/>
      <c r="P294" s="479"/>
      <c r="Q294" s="480"/>
      <c r="R294" s="469" t="s">
        <v>213</v>
      </c>
      <c r="S294" s="470"/>
      <c r="T294" s="470"/>
      <c r="U294" s="470"/>
      <c r="V294" s="464"/>
      <c r="W294" s="464"/>
      <c r="X294" s="49" t="s">
        <v>173</v>
      </c>
      <c r="Y294" s="97"/>
      <c r="Z294" s="97"/>
      <c r="AA294" s="49"/>
      <c r="AB294" s="81"/>
      <c r="AC294" s="169"/>
      <c r="AE294" s="42" t="str">
        <f>+N293</f>
        <v>□</v>
      </c>
      <c r="AH294" s="160" t="s">
        <v>214</v>
      </c>
      <c r="AI294" s="61"/>
      <c r="AJ294" s="45" t="str">
        <f>IF(Y291&gt;0,IF(Y291&lt;900,"◆未達","●適合"),"■未答")</f>
        <v>■未答</v>
      </c>
      <c r="AK294" s="15" t="s">
        <v>0</v>
      </c>
      <c r="AL294" s="37" t="s">
        <v>111</v>
      </c>
      <c r="AM294" s="46" t="s">
        <v>112</v>
      </c>
      <c r="AN294" s="46" t="s">
        <v>113</v>
      </c>
      <c r="AO294" s="46" t="s">
        <v>114</v>
      </c>
      <c r="AP294" s="46" t="s">
        <v>115</v>
      </c>
      <c r="AQ294" s="46" t="s">
        <v>91</v>
      </c>
      <c r="BB294" s="1"/>
      <c r="BC294" s="1"/>
      <c r="BD294" s="1"/>
      <c r="BE294" s="1"/>
      <c r="BF294" s="1"/>
      <c r="BG294" s="1"/>
      <c r="BH294" s="1"/>
      <c r="BI294" s="1"/>
    </row>
    <row r="295" spans="2:64" ht="20.100000000000001" customHeight="1" x14ac:dyDescent="0.15">
      <c r="B295" s="733"/>
      <c r="C295" s="732"/>
      <c r="D295" s="35"/>
      <c r="E295" s="576"/>
      <c r="F295" s="522"/>
      <c r="G295" s="522"/>
      <c r="H295" s="523"/>
      <c r="I295" s="63" t="s">
        <v>116</v>
      </c>
      <c r="J295" s="479" t="s">
        <v>351</v>
      </c>
      <c r="K295" s="479"/>
      <c r="L295" s="479"/>
      <c r="M295" s="479"/>
      <c r="N295" s="479"/>
      <c r="O295" s="479"/>
      <c r="P295" s="479"/>
      <c r="Q295" s="480"/>
      <c r="R295" s="56"/>
      <c r="S295" s="625" t="s">
        <v>216</v>
      </c>
      <c r="T295" s="625"/>
      <c r="U295" s="625"/>
      <c r="V295" s="625"/>
      <c r="W295" s="625"/>
      <c r="X295" s="625"/>
      <c r="Y295" s="471">
        <f>+W293*2+W294</f>
        <v>0</v>
      </c>
      <c r="Z295" s="471"/>
      <c r="AA295" s="49" t="s">
        <v>217</v>
      </c>
      <c r="AB295" s="81"/>
      <c r="AC295" s="169"/>
      <c r="AE295" s="1" t="str">
        <f>+I294</f>
        <v>□</v>
      </c>
      <c r="AH295" s="160" t="s">
        <v>218</v>
      </c>
      <c r="AJ295" s="45" t="str">
        <f>IF(Y292&gt;0,IF(Y292&lt;900,"◆未達","●適合"),"■未答")</f>
        <v>■未答</v>
      </c>
      <c r="AK295" s="15" t="s">
        <v>2</v>
      </c>
      <c r="AL295" s="37"/>
      <c r="AM295" s="43" t="s">
        <v>65</v>
      </c>
      <c r="AN295" s="43" t="s">
        <v>66</v>
      </c>
      <c r="AO295" s="43" t="s">
        <v>67</v>
      </c>
      <c r="AP295" s="45" t="s">
        <v>92</v>
      </c>
      <c r="AQ295" s="45" t="s">
        <v>68</v>
      </c>
      <c r="BB295" s="1"/>
      <c r="BC295" s="1"/>
      <c r="BD295" s="1"/>
      <c r="BE295" s="1"/>
      <c r="BF295" s="1"/>
      <c r="BG295" s="1"/>
      <c r="BH295" s="1"/>
      <c r="BI295" s="1"/>
    </row>
    <row r="296" spans="2:64" ht="20.100000000000001" customHeight="1" x14ac:dyDescent="0.15">
      <c r="B296" s="733"/>
      <c r="C296" s="732"/>
      <c r="D296" s="35"/>
      <c r="E296" s="576"/>
      <c r="F296" s="624" t="s">
        <v>3</v>
      </c>
      <c r="G296" s="624"/>
      <c r="H296" s="730"/>
      <c r="I296" s="37"/>
      <c r="J296" s="37"/>
      <c r="K296" s="37"/>
      <c r="L296" s="37"/>
      <c r="M296" s="37"/>
      <c r="N296" s="37"/>
      <c r="O296" s="37"/>
      <c r="P296" s="37"/>
      <c r="Q296" s="39"/>
      <c r="R296" s="469" t="s">
        <v>219</v>
      </c>
      <c r="S296" s="470"/>
      <c r="T296" s="470"/>
      <c r="U296" s="470"/>
      <c r="V296" s="464"/>
      <c r="W296" s="464"/>
      <c r="X296" s="49" t="s">
        <v>147</v>
      </c>
      <c r="Y296" s="97"/>
      <c r="Z296" s="97"/>
      <c r="AA296" s="49"/>
      <c r="AB296" s="81"/>
      <c r="AC296" s="169"/>
      <c r="AE296" s="1" t="str">
        <f>+I295</f>
        <v>□</v>
      </c>
      <c r="AH296" s="113" t="s">
        <v>220</v>
      </c>
      <c r="BB296" s="1"/>
      <c r="BC296" s="1"/>
      <c r="BD296" s="1"/>
      <c r="BE296" s="1"/>
      <c r="BF296" s="1"/>
      <c r="BG296" s="1"/>
      <c r="BH296" s="1"/>
      <c r="BI296" s="1"/>
    </row>
    <row r="297" spans="2:64" ht="20.100000000000001" customHeight="1" x14ac:dyDescent="0.15">
      <c r="B297" s="733"/>
      <c r="C297" s="732"/>
      <c r="D297" s="35"/>
      <c r="E297" s="576"/>
      <c r="F297" s="496" t="s">
        <v>353</v>
      </c>
      <c r="G297" s="516"/>
      <c r="H297" s="517"/>
      <c r="I297" s="172"/>
      <c r="J297" s="106"/>
      <c r="K297" s="106"/>
      <c r="L297" s="106"/>
      <c r="M297" s="106"/>
      <c r="N297" s="106"/>
      <c r="O297" s="106"/>
      <c r="P297" s="106"/>
      <c r="Q297" s="106"/>
      <c r="R297" s="221"/>
      <c r="S297" s="214"/>
      <c r="T297" s="214"/>
      <c r="U297" s="214"/>
      <c r="V297" s="203"/>
      <c r="W297" s="203"/>
      <c r="X297" s="92"/>
      <c r="Y297" s="92"/>
      <c r="Z297" s="92"/>
      <c r="AA297" s="92"/>
      <c r="AB297" s="185"/>
      <c r="AC297" s="169"/>
      <c r="AJ297" s="45" t="str">
        <f>IF(V294&gt;0,IF(V294&lt;195,"◆195未満","●適合"),"■未答")</f>
        <v>■未答</v>
      </c>
      <c r="AL297" s="37" t="s">
        <v>111</v>
      </c>
      <c r="AM297" s="46" t="s">
        <v>112</v>
      </c>
      <c r="AN297" s="46" t="s">
        <v>113</v>
      </c>
      <c r="AO297" s="46" t="s">
        <v>114</v>
      </c>
      <c r="AP297" s="46" t="s">
        <v>115</v>
      </c>
      <c r="AQ297" s="46" t="s">
        <v>91</v>
      </c>
      <c r="BB297" s="1"/>
      <c r="BC297" s="1"/>
      <c r="BD297" s="1"/>
      <c r="BE297" s="1"/>
      <c r="BF297" s="1"/>
      <c r="BG297" s="1"/>
      <c r="BH297" s="1"/>
      <c r="BI297" s="1"/>
    </row>
    <row r="298" spans="2:64" ht="20.100000000000001" customHeight="1" x14ac:dyDescent="0.15">
      <c r="B298" s="733"/>
      <c r="C298" s="732"/>
      <c r="D298" s="35"/>
      <c r="E298" s="576"/>
      <c r="F298" s="518"/>
      <c r="G298" s="519"/>
      <c r="H298" s="520"/>
      <c r="I298" s="174"/>
      <c r="J298" s="95"/>
      <c r="K298" s="95"/>
      <c r="L298" s="95"/>
      <c r="M298" s="95"/>
      <c r="N298" s="168" t="s">
        <v>123</v>
      </c>
      <c r="O298" s="479" t="s">
        <v>330</v>
      </c>
      <c r="P298" s="479"/>
      <c r="Q298" s="479"/>
      <c r="R298" s="469" t="s">
        <v>354</v>
      </c>
      <c r="S298" s="470"/>
      <c r="T298" s="470"/>
      <c r="U298" s="470"/>
      <c r="V298" s="168" t="s">
        <v>156</v>
      </c>
      <c r="W298" s="49" t="s">
        <v>355</v>
      </c>
      <c r="X298" s="49"/>
      <c r="Y298" s="168" t="s">
        <v>156</v>
      </c>
      <c r="Z298" s="49" t="s">
        <v>356</v>
      </c>
      <c r="AA298" s="49"/>
      <c r="AB298" s="81"/>
      <c r="AC298" s="169"/>
      <c r="AE298" s="42" t="str">
        <f>+N298</f>
        <v>□</v>
      </c>
      <c r="AH298" s="45" t="str">
        <f>IF(AE298&amp;AE299&amp;AE300="■□□","◎無し",IF(AE298&amp;AE299&amp;AE300="□■□","●適合",IF(AE298&amp;AE299&amp;AE300="□□■","◆未達",IF(AE298&amp;AE299&amp;AE300="□□□","■未答","▼矛盾"))))</f>
        <v>■未答</v>
      </c>
      <c r="AJ298" s="45" t="str">
        <f>IF(Y295&gt;0,IF((V293*2+V294)&lt;550,IF((V293*2+V294)&gt;750,"◆未達","●適合"),"◆未達"),"■未答")</f>
        <v>■未答</v>
      </c>
      <c r="AL298" s="37"/>
      <c r="AM298" s="43" t="s">
        <v>65</v>
      </c>
      <c r="AN298" s="43" t="s">
        <v>66</v>
      </c>
      <c r="AO298" s="43" t="s">
        <v>67</v>
      </c>
      <c r="AP298" s="45" t="s">
        <v>92</v>
      </c>
      <c r="AQ298" s="45" t="s">
        <v>68</v>
      </c>
      <c r="BB298" s="1"/>
      <c r="BC298" s="1"/>
      <c r="BD298" s="1"/>
      <c r="BE298" s="1"/>
      <c r="BF298" s="1"/>
      <c r="BG298" s="1"/>
      <c r="BH298" s="1"/>
      <c r="BI298" s="1"/>
    </row>
    <row r="299" spans="2:64" ht="20.100000000000001" customHeight="1" x14ac:dyDescent="0.15">
      <c r="B299" s="733"/>
      <c r="C299" s="732"/>
      <c r="D299" s="35"/>
      <c r="E299" s="576"/>
      <c r="F299" s="521"/>
      <c r="G299" s="522"/>
      <c r="H299" s="523"/>
      <c r="I299" s="206" t="s">
        <v>116</v>
      </c>
      <c r="J299" s="479" t="s">
        <v>361</v>
      </c>
      <c r="K299" s="479"/>
      <c r="L299" s="479"/>
      <c r="M299" s="479"/>
      <c r="N299" s="479"/>
      <c r="O299" s="479"/>
      <c r="P299" s="479"/>
      <c r="Q299" s="480"/>
      <c r="R299" s="632" t="s">
        <v>357</v>
      </c>
      <c r="S299" s="468"/>
      <c r="T299" s="468"/>
      <c r="U299" s="468"/>
      <c r="V299" s="168" t="s">
        <v>358</v>
      </c>
      <c r="W299" s="97" t="s">
        <v>359</v>
      </c>
      <c r="X299" s="97"/>
      <c r="Y299" s="168" t="s">
        <v>358</v>
      </c>
      <c r="Z299" s="97" t="s">
        <v>360</v>
      </c>
      <c r="AA299" s="97"/>
      <c r="AB299" s="99"/>
      <c r="AC299" s="169"/>
      <c r="AE299" s="1" t="str">
        <f>+I299</f>
        <v>□</v>
      </c>
      <c r="AJ299" s="45" t="str">
        <f>IF(V296&gt;0,IF(V296&gt;30,"◆30超過","●適合"),"■未答")</f>
        <v>■未答</v>
      </c>
      <c r="BB299" s="1"/>
      <c r="BC299" s="1"/>
      <c r="BD299" s="1"/>
      <c r="BE299" s="1"/>
      <c r="BF299" s="1"/>
      <c r="BG299" s="1"/>
      <c r="BH299" s="1"/>
      <c r="BI299" s="1"/>
    </row>
    <row r="300" spans="2:64" ht="20.100000000000001" customHeight="1" x14ac:dyDescent="0.15">
      <c r="B300" s="733"/>
      <c r="C300" s="732"/>
      <c r="D300" s="35"/>
      <c r="E300" s="576"/>
      <c r="F300" s="516" t="s">
        <v>49</v>
      </c>
      <c r="G300" s="516"/>
      <c r="H300" s="517"/>
      <c r="I300" s="206" t="s">
        <v>106</v>
      </c>
      <c r="J300" s="479" t="s">
        <v>362</v>
      </c>
      <c r="K300" s="479"/>
      <c r="L300" s="479"/>
      <c r="M300" s="479"/>
      <c r="N300" s="479"/>
      <c r="O300" s="479"/>
      <c r="P300" s="479"/>
      <c r="Q300" s="480"/>
      <c r="R300" s="632" t="s">
        <v>599</v>
      </c>
      <c r="S300" s="468"/>
      <c r="T300" s="468"/>
      <c r="U300" s="468"/>
      <c r="V300" s="168" t="s">
        <v>160</v>
      </c>
      <c r="W300" s="466" t="s">
        <v>252</v>
      </c>
      <c r="X300" s="466"/>
      <c r="Y300" s="168" t="s">
        <v>141</v>
      </c>
      <c r="Z300" s="467" t="s">
        <v>253</v>
      </c>
      <c r="AA300" s="468"/>
      <c r="AB300" s="179"/>
      <c r="AC300" s="169"/>
      <c r="AE300" s="1" t="str">
        <f>+I300</f>
        <v>□</v>
      </c>
      <c r="AH300" s="160" t="s">
        <v>164</v>
      </c>
      <c r="BB300" s="1"/>
      <c r="BC300" s="1"/>
      <c r="BD300" s="1"/>
      <c r="BE300" s="1"/>
      <c r="BF300" s="1"/>
      <c r="BG300" s="1"/>
      <c r="BH300" s="1"/>
      <c r="BI300" s="1"/>
    </row>
    <row r="301" spans="2:64" ht="20.100000000000001" customHeight="1" x14ac:dyDescent="0.15">
      <c r="B301" s="733"/>
      <c r="C301" s="732"/>
      <c r="D301" s="35"/>
      <c r="E301" s="576"/>
      <c r="F301" s="519"/>
      <c r="G301" s="519"/>
      <c r="H301" s="520"/>
      <c r="I301" s="186"/>
      <c r="J301" s="207"/>
      <c r="K301" s="207"/>
      <c r="L301" s="207"/>
      <c r="M301" s="207"/>
      <c r="N301" s="207"/>
      <c r="O301" s="207"/>
      <c r="P301" s="207"/>
      <c r="Q301" s="208"/>
      <c r="R301" s="632" t="s">
        <v>254</v>
      </c>
      <c r="S301" s="468"/>
      <c r="T301" s="468"/>
      <c r="U301" s="468"/>
      <c r="V301" s="468"/>
      <c r="W301" s="468"/>
      <c r="X301" s="464"/>
      <c r="Y301" s="464"/>
      <c r="Z301" s="464"/>
      <c r="AA301" s="97" t="s">
        <v>255</v>
      </c>
      <c r="AB301" s="99"/>
      <c r="AC301" s="169"/>
      <c r="AH301" s="160" t="s">
        <v>256</v>
      </c>
      <c r="AI301" s="61"/>
      <c r="AL301" s="37" t="s">
        <v>111</v>
      </c>
      <c r="AM301" s="46" t="s">
        <v>112</v>
      </c>
      <c r="AN301" s="46" t="s">
        <v>113</v>
      </c>
      <c r="AO301" s="46" t="s">
        <v>114</v>
      </c>
      <c r="AP301" s="46" t="s">
        <v>115</v>
      </c>
      <c r="AQ301" s="46" t="s">
        <v>91</v>
      </c>
      <c r="BB301" s="1"/>
      <c r="BC301" s="1"/>
      <c r="BD301" s="1"/>
      <c r="BE301" s="1"/>
      <c r="BF301" s="1"/>
      <c r="BG301" s="1"/>
      <c r="BH301" s="1"/>
      <c r="BI301" s="1"/>
    </row>
    <row r="302" spans="2:64" ht="20.100000000000001" customHeight="1" thickBot="1" x14ac:dyDescent="0.2">
      <c r="B302" s="734"/>
      <c r="C302" s="735"/>
      <c r="D302" s="153"/>
      <c r="E302" s="729"/>
      <c r="F302" s="616"/>
      <c r="G302" s="616"/>
      <c r="H302" s="617"/>
      <c r="I302" s="223"/>
      <c r="J302" s="224"/>
      <c r="K302" s="224"/>
      <c r="L302" s="224"/>
      <c r="M302" s="224"/>
      <c r="N302" s="224"/>
      <c r="O302" s="224"/>
      <c r="P302" s="224"/>
      <c r="Q302" s="225"/>
      <c r="R302" s="226"/>
      <c r="S302" s="227"/>
      <c r="T302" s="227"/>
      <c r="U302" s="227"/>
      <c r="V302" s="227"/>
      <c r="W302" s="227"/>
      <c r="X302" s="228"/>
      <c r="Y302" s="228"/>
      <c r="Z302" s="228"/>
      <c r="AA302" s="155"/>
      <c r="AB302" s="229"/>
      <c r="AC302" s="230"/>
      <c r="AL302" s="37"/>
      <c r="AM302" s="43" t="s">
        <v>65</v>
      </c>
      <c r="AN302" s="43" t="s">
        <v>66</v>
      </c>
      <c r="AO302" s="43" t="s">
        <v>67</v>
      </c>
      <c r="AP302" s="45" t="s">
        <v>92</v>
      </c>
      <c r="AQ302" s="45" t="s">
        <v>68</v>
      </c>
      <c r="BB302" s="1"/>
      <c r="BC302" s="1"/>
      <c r="BD302" s="1"/>
      <c r="BE302" s="1"/>
      <c r="BF302" s="1"/>
      <c r="BG302" s="1"/>
      <c r="BH302" s="1"/>
      <c r="BI302" s="1"/>
    </row>
    <row r="303" spans="2:64" s="18" customFormat="1" ht="17.25" customHeight="1" thickBot="1" x14ac:dyDescent="0.2">
      <c r="R303" s="231"/>
      <c r="S303" s="231"/>
      <c r="T303" s="231"/>
      <c r="U303" s="231"/>
      <c r="V303" s="231"/>
      <c r="W303" s="231"/>
      <c r="X303" s="231"/>
      <c r="Y303" s="231"/>
      <c r="Z303" s="231"/>
      <c r="AA303" s="231"/>
      <c r="AB303" s="231"/>
      <c r="AC303" s="231"/>
      <c r="AD303" s="232"/>
      <c r="AE303" s="232"/>
      <c r="AF303" s="232"/>
      <c r="AG303" s="232"/>
      <c r="AH303" s="233"/>
      <c r="AI303" s="2"/>
      <c r="AJ303" s="43" t="str">
        <f>IF(V300&amp;Y300="■□","◎過分",IF(V300&amp;Y300="□■","●適合",IF(V300&amp;Y300="□□","■未答","▼矛盾")))</f>
        <v>■未答</v>
      </c>
      <c r="AK303" s="2"/>
      <c r="AL303" s="2"/>
      <c r="AM303" s="2"/>
      <c r="AN303" s="2"/>
      <c r="AO303" s="2"/>
      <c r="AP303" s="2"/>
      <c r="AQ303" s="1"/>
      <c r="AR303" s="1"/>
      <c r="AS303" s="232"/>
      <c r="AT303" s="232"/>
      <c r="AU303" s="232"/>
      <c r="AV303" s="232"/>
      <c r="AW303" s="232"/>
      <c r="AX303" s="232"/>
      <c r="AY303" s="232"/>
      <c r="AZ303" s="232"/>
      <c r="BA303" s="232"/>
      <c r="BB303" s="232"/>
      <c r="BC303" s="232"/>
      <c r="BD303" s="232"/>
      <c r="BE303" s="232"/>
      <c r="BF303" s="232"/>
      <c r="BG303" s="232"/>
      <c r="BH303" s="232"/>
      <c r="BI303" s="232"/>
      <c r="BJ303" s="232"/>
      <c r="BK303" s="232"/>
      <c r="BL303" s="232"/>
    </row>
    <row r="304" spans="2:64" ht="36" customHeight="1" x14ac:dyDescent="0.15">
      <c r="B304" s="665" t="s">
        <v>4</v>
      </c>
      <c r="C304" s="668" t="s">
        <v>5</v>
      </c>
      <c r="D304" s="668"/>
      <c r="E304" s="669"/>
      <c r="F304" s="669"/>
      <c r="G304" s="669"/>
      <c r="H304" s="669"/>
      <c r="I304" s="353"/>
      <c r="J304" s="670"/>
      <c r="K304" s="670"/>
      <c r="L304" s="670"/>
      <c r="M304" s="670"/>
      <c r="N304" s="670"/>
      <c r="O304" s="670"/>
      <c r="P304" s="670"/>
      <c r="Q304" s="671"/>
      <c r="R304" s="705" t="s">
        <v>6</v>
      </c>
      <c r="S304" s="704"/>
      <c r="T304" s="704"/>
      <c r="U304" s="704"/>
      <c r="V304" s="704"/>
      <c r="W304" s="704"/>
      <c r="X304" s="704"/>
      <c r="Y304" s="704"/>
      <c r="Z304" s="704"/>
      <c r="AA304" s="704"/>
      <c r="AB304" s="704"/>
      <c r="AC304" s="704"/>
      <c r="AD304" s="235"/>
      <c r="AE304" s="235"/>
      <c r="AF304" s="235"/>
      <c r="AG304" s="235"/>
      <c r="AH304" s="235"/>
      <c r="AJ304" s="45" t="str">
        <f>IF(X301&gt;0,IF(X301&lt;700,"◆低すぎ",IF(X301&gt;900,"◆高すぎ","●適合")),"■未答")</f>
        <v>■未答</v>
      </c>
      <c r="AS304" s="235"/>
      <c r="AT304" s="235"/>
      <c r="AU304" s="235"/>
      <c r="AV304" s="235"/>
      <c r="AW304" s="235"/>
      <c r="AX304" s="235"/>
      <c r="AY304" s="235"/>
      <c r="AZ304" s="235"/>
      <c r="BA304" s="235"/>
      <c r="BB304" s="235"/>
      <c r="BC304" s="235"/>
      <c r="BD304" s="235"/>
      <c r="BE304" s="235"/>
      <c r="BF304" s="235"/>
      <c r="BG304" s="236"/>
      <c r="BH304" s="237"/>
      <c r="BI304" s="237"/>
      <c r="BJ304" s="237"/>
      <c r="BK304" s="237"/>
      <c r="BL304" s="9"/>
    </row>
    <row r="305" spans="2:83" ht="15" customHeight="1" x14ac:dyDescent="0.15">
      <c r="B305" s="666"/>
      <c r="C305" s="672" t="s">
        <v>7</v>
      </c>
      <c r="D305" s="673"/>
      <c r="E305" s="680" t="s">
        <v>8</v>
      </c>
      <c r="F305" s="681"/>
      <c r="G305" s="681"/>
      <c r="H305" s="682"/>
      <c r="I305" s="687" t="s">
        <v>9</v>
      </c>
      <c r="J305" s="687"/>
      <c r="K305" s="687"/>
      <c r="L305" s="687"/>
      <c r="M305" s="687"/>
      <c r="N305" s="687"/>
      <c r="O305" s="687"/>
      <c r="P305" s="687"/>
      <c r="Q305" s="688"/>
      <c r="R305" s="705"/>
      <c r="S305" s="704"/>
      <c r="T305" s="704"/>
      <c r="U305" s="704"/>
      <c r="V305" s="704"/>
      <c r="W305" s="704"/>
      <c r="X305" s="704"/>
      <c r="Y305" s="704"/>
      <c r="Z305" s="704"/>
      <c r="AA305" s="704"/>
      <c r="AB305" s="704"/>
      <c r="AC305" s="704"/>
      <c r="AD305" s="235"/>
      <c r="AE305" s="235"/>
      <c r="AF305" s="235"/>
      <c r="AG305" s="235"/>
      <c r="AH305" s="235"/>
      <c r="AS305" s="235"/>
      <c r="AT305" s="235"/>
      <c r="AU305" s="235"/>
      <c r="AV305" s="235"/>
      <c r="AW305" s="235"/>
      <c r="AX305" s="235"/>
      <c r="AY305" s="235"/>
      <c r="AZ305" s="235"/>
      <c r="BA305" s="235"/>
      <c r="BB305" s="235"/>
      <c r="BC305" s="235"/>
      <c r="BD305" s="235"/>
      <c r="BE305" s="235"/>
      <c r="BF305" s="235"/>
      <c r="BG305" s="236"/>
      <c r="BH305" s="237"/>
      <c r="BI305" s="237"/>
      <c r="BJ305" s="237"/>
      <c r="BK305" s="237"/>
      <c r="BL305" s="9"/>
    </row>
    <row r="306" spans="2:83" ht="36" customHeight="1" x14ac:dyDescent="0.15">
      <c r="B306" s="666"/>
      <c r="C306" s="674"/>
      <c r="D306" s="675"/>
      <c r="E306" s="726"/>
      <c r="F306" s="727"/>
      <c r="G306" s="727"/>
      <c r="H306" s="728"/>
      <c r="I306" s="685"/>
      <c r="J306" s="685"/>
      <c r="K306" s="685"/>
      <c r="L306" s="685"/>
      <c r="M306" s="685"/>
      <c r="N306" s="685"/>
      <c r="O306" s="685"/>
      <c r="P306" s="685"/>
      <c r="Q306" s="686"/>
      <c r="R306" s="704" t="s">
        <v>10</v>
      </c>
      <c r="S306" s="704"/>
      <c r="T306" s="704"/>
      <c r="U306" s="704"/>
      <c r="V306" s="704"/>
      <c r="W306" s="704"/>
      <c r="X306" s="704"/>
      <c r="Y306" s="704"/>
      <c r="Z306" s="704"/>
      <c r="AA306" s="704"/>
      <c r="AB306" s="704"/>
      <c r="AC306" s="704"/>
      <c r="AD306" s="235"/>
      <c r="AE306" s="235"/>
      <c r="AF306" s="235"/>
      <c r="AG306" s="235"/>
      <c r="AH306" s="235"/>
      <c r="AI306" s="233"/>
      <c r="AJ306" s="233"/>
      <c r="AK306" s="233"/>
      <c r="AL306" s="233"/>
      <c r="AM306" s="233"/>
      <c r="AN306" s="233"/>
      <c r="AO306" s="233"/>
      <c r="AP306" s="233"/>
      <c r="AQ306" s="232"/>
      <c r="AR306" s="232"/>
      <c r="AS306" s="235"/>
      <c r="AT306" s="235"/>
      <c r="AU306" s="235"/>
      <c r="AV306" s="235"/>
      <c r="AW306" s="235"/>
      <c r="AX306" s="235"/>
      <c r="AY306" s="235"/>
      <c r="AZ306" s="235"/>
      <c r="BA306" s="235"/>
      <c r="BB306" s="235"/>
      <c r="BC306" s="235"/>
      <c r="BD306" s="235"/>
      <c r="BE306" s="235"/>
      <c r="BF306" s="235"/>
      <c r="BG306" s="235"/>
      <c r="BH306" s="235"/>
      <c r="BI306" s="235"/>
      <c r="BJ306" s="235"/>
      <c r="BK306" s="235"/>
      <c r="BL306" s="9"/>
    </row>
    <row r="307" spans="2:83" ht="15" customHeight="1" x14ac:dyDescent="0.15">
      <c r="B307" s="666"/>
      <c r="C307" s="676" t="s">
        <v>11</v>
      </c>
      <c r="D307" s="677"/>
      <c r="E307" s="680" t="s">
        <v>12</v>
      </c>
      <c r="F307" s="681"/>
      <c r="G307" s="681"/>
      <c r="H307" s="682"/>
      <c r="I307" s="687" t="s">
        <v>9</v>
      </c>
      <c r="J307" s="687"/>
      <c r="K307" s="687"/>
      <c r="L307" s="687"/>
      <c r="M307" s="687"/>
      <c r="N307" s="687"/>
      <c r="O307" s="687"/>
      <c r="P307" s="687"/>
      <c r="Q307" s="688"/>
      <c r="R307" s="234"/>
      <c r="S307" s="234"/>
      <c r="T307" s="234"/>
      <c r="U307" s="234"/>
      <c r="V307" s="234"/>
      <c r="W307" s="234"/>
      <c r="X307" s="234"/>
      <c r="Y307" s="234"/>
      <c r="Z307" s="234"/>
      <c r="AA307" s="234"/>
      <c r="AB307" s="234"/>
      <c r="AC307" s="234"/>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35"/>
      <c r="BK307" s="235"/>
      <c r="BL307" s="9"/>
    </row>
    <row r="308" spans="2:83" ht="36" customHeight="1" x14ac:dyDescent="0.15">
      <c r="B308" s="666"/>
      <c r="C308" s="676"/>
      <c r="D308" s="677"/>
      <c r="E308" s="721"/>
      <c r="F308" s="722"/>
      <c r="G308" s="722"/>
      <c r="H308" s="723"/>
      <c r="I308" s="724"/>
      <c r="J308" s="724"/>
      <c r="K308" s="724"/>
      <c r="L308" s="724"/>
      <c r="M308" s="724"/>
      <c r="N308" s="724"/>
      <c r="O308" s="724"/>
      <c r="P308" s="724"/>
      <c r="Q308" s="725"/>
      <c r="R308" s="720" t="s">
        <v>13</v>
      </c>
      <c r="S308" s="720"/>
      <c r="T308" s="720"/>
      <c r="U308" s="720"/>
      <c r="V308" s="720"/>
      <c r="W308" s="720"/>
      <c r="X308" s="720"/>
      <c r="Y308" s="720"/>
      <c r="Z308" s="720"/>
      <c r="AA308" s="720"/>
      <c r="AB308" s="720"/>
      <c r="AC308" s="720"/>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35"/>
      <c r="BK308" s="235"/>
      <c r="BL308" s="9"/>
    </row>
    <row r="309" spans="2:83" ht="36" customHeight="1" x14ac:dyDescent="0.15">
      <c r="B309" s="666"/>
      <c r="C309" s="676"/>
      <c r="D309" s="677"/>
      <c r="E309" s="238" t="s">
        <v>14</v>
      </c>
      <c r="F309" s="685"/>
      <c r="G309" s="685"/>
      <c r="H309" s="685"/>
      <c r="I309" s="685"/>
      <c r="J309" s="685"/>
      <c r="K309" s="685"/>
      <c r="L309" s="685"/>
      <c r="M309" s="685"/>
      <c r="N309" s="685"/>
      <c r="O309" s="685"/>
      <c r="P309" s="685"/>
      <c r="Q309" s="686"/>
      <c r="R309" s="234"/>
      <c r="S309" s="234"/>
      <c r="T309" s="234"/>
      <c r="U309" s="234"/>
      <c r="V309" s="234"/>
      <c r="W309" s="234"/>
      <c r="X309" s="234"/>
      <c r="Y309" s="234"/>
      <c r="Z309" s="234"/>
      <c r="AA309" s="234"/>
      <c r="AB309" s="234"/>
      <c r="AC309" s="234"/>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35"/>
      <c r="BK309" s="235"/>
      <c r="BL309" s="9"/>
    </row>
    <row r="310" spans="2:83" ht="36" customHeight="1" thickBot="1" x14ac:dyDescent="0.2">
      <c r="B310" s="667"/>
      <c r="C310" s="678"/>
      <c r="D310" s="679"/>
      <c r="E310" s="239" t="s">
        <v>15</v>
      </c>
      <c r="F310" s="683"/>
      <c r="G310" s="683"/>
      <c r="H310" s="683"/>
      <c r="I310" s="683"/>
      <c r="J310" s="683"/>
      <c r="K310" s="683"/>
      <c r="L310" s="683"/>
      <c r="M310" s="683"/>
      <c r="N310" s="683"/>
      <c r="O310" s="683"/>
      <c r="P310" s="683"/>
      <c r="Q310" s="684"/>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35"/>
      <c r="BK310" s="235"/>
      <c r="BL310" s="9"/>
    </row>
    <row r="311" spans="2:83" s="18" customFormat="1" ht="18" customHeight="1" x14ac:dyDescent="0.1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2"/>
      <c r="BB311" s="233"/>
      <c r="BC311" s="233"/>
      <c r="BD311" s="233"/>
      <c r="BE311" s="233"/>
      <c r="BF311" s="233"/>
      <c r="BG311" s="233"/>
      <c r="BH311" s="233"/>
      <c r="BI311" s="233"/>
      <c r="BJ311" s="232"/>
      <c r="BK311" s="232"/>
      <c r="BL311" s="232"/>
      <c r="BM311" s="232"/>
      <c r="BN311" s="232"/>
      <c r="BO311" s="232"/>
      <c r="BP311" s="232"/>
      <c r="BQ311" s="232"/>
      <c r="BR311" s="232"/>
      <c r="BS311" s="232"/>
      <c r="BT311" s="232"/>
      <c r="BU311" s="232"/>
      <c r="BV311" s="232"/>
      <c r="BW311" s="232"/>
      <c r="BX311" s="232"/>
      <c r="BY311" s="232"/>
      <c r="BZ311" s="232"/>
      <c r="CA311" s="232"/>
      <c r="CB311" s="232"/>
      <c r="CC311" s="232"/>
      <c r="CD311" s="232"/>
      <c r="CE311" s="232"/>
    </row>
    <row r="312" spans="2:83" ht="12.75" x14ac:dyDescent="0.1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row>
    <row r="313" spans="2:83" ht="12.75" x14ac:dyDescent="0.15">
      <c r="AI313" s="235"/>
      <c r="AJ313" s="235"/>
      <c r="AK313" s="235"/>
      <c r="AL313" s="235"/>
      <c r="AM313" s="235"/>
      <c r="AN313" s="235"/>
      <c r="AO313" s="235"/>
      <c r="AP313" s="235"/>
      <c r="AQ313" s="235"/>
      <c r="AR313" s="235"/>
    </row>
    <row r="314" spans="2:83" ht="12.75" x14ac:dyDescent="0.15">
      <c r="B314" s="240"/>
      <c r="C314" s="240"/>
      <c r="AI314" s="235"/>
      <c r="AJ314" s="235"/>
      <c r="AK314" s="235"/>
      <c r="AL314" s="235"/>
      <c r="AM314" s="235"/>
      <c r="AN314" s="235"/>
      <c r="AO314" s="235"/>
      <c r="AP314" s="235"/>
      <c r="AQ314" s="235"/>
      <c r="AR314" s="235"/>
    </row>
    <row r="315" spans="2:83" ht="14.25" x14ac:dyDescent="0.15">
      <c r="AI315" s="233"/>
      <c r="AJ315" s="233"/>
      <c r="AK315" s="233"/>
      <c r="AL315" s="233"/>
      <c r="AM315" s="233"/>
      <c r="AN315" s="233"/>
      <c r="AO315" s="233"/>
      <c r="AP315" s="233"/>
      <c r="AQ315" s="232"/>
      <c r="AR315" s="232"/>
    </row>
  </sheetData>
  <mergeCells count="620">
    <mergeCell ref="D256:H258"/>
    <mergeCell ref="R257:X257"/>
    <mergeCell ref="Y257:Z257"/>
    <mergeCell ref="E253:H255"/>
    <mergeCell ref="R254:X254"/>
    <mergeCell ref="Y254:Z254"/>
    <mergeCell ref="E272:H274"/>
    <mergeCell ref="E250:H252"/>
    <mergeCell ref="Z272:AA272"/>
    <mergeCell ref="J270:Q270"/>
    <mergeCell ref="J268:K268"/>
    <mergeCell ref="Y252:Z252"/>
    <mergeCell ref="O269:Q269"/>
    <mergeCell ref="I260:M260"/>
    <mergeCell ref="D259:H266"/>
    <mergeCell ref="J259:Q259"/>
    <mergeCell ref="R206:U206"/>
    <mergeCell ref="R181:W181"/>
    <mergeCell ref="D192:H194"/>
    <mergeCell ref="O189:Q189"/>
    <mergeCell ref="J135:Q135"/>
    <mergeCell ref="F208:H210"/>
    <mergeCell ref="E215:H218"/>
    <mergeCell ref="E219:H222"/>
    <mergeCell ref="E241:H242"/>
    <mergeCell ref="E227:H229"/>
    <mergeCell ref="J204:Q204"/>
    <mergeCell ref="J209:Q209"/>
    <mergeCell ref="O212:Q212"/>
    <mergeCell ref="J208:Q208"/>
    <mergeCell ref="J221:Q221"/>
    <mergeCell ref="J220:Q220"/>
    <mergeCell ref="J214:Q214"/>
    <mergeCell ref="Z212:AA212"/>
    <mergeCell ref="X213:Z213"/>
    <mergeCell ref="Y251:Z251"/>
    <mergeCell ref="X181:Z181"/>
    <mergeCell ref="D246:H249"/>
    <mergeCell ref="O192:Q192"/>
    <mergeCell ref="V202:W202"/>
    <mergeCell ref="R202:U202"/>
    <mergeCell ref="R205:U205"/>
    <mergeCell ref="S225:AB225"/>
    <mergeCell ref="R212:U212"/>
    <mergeCell ref="J217:Q217"/>
    <mergeCell ref="J190:Q190"/>
    <mergeCell ref="J191:Q191"/>
    <mergeCell ref="J194:Q194"/>
    <mergeCell ref="J198:Q198"/>
    <mergeCell ref="O196:Q196"/>
    <mergeCell ref="M201:O201"/>
    <mergeCell ref="F205:H205"/>
    <mergeCell ref="O207:Q207"/>
    <mergeCell ref="J213:Q213"/>
    <mergeCell ref="F206:H207"/>
    <mergeCell ref="E202:E210"/>
    <mergeCell ref="F202:H204"/>
    <mergeCell ref="B278:C302"/>
    <mergeCell ref="J284:Q284"/>
    <mergeCell ref="J292:K292"/>
    <mergeCell ref="K264:Q264"/>
    <mergeCell ref="L265:Q265"/>
    <mergeCell ref="B259:C277"/>
    <mergeCell ref="B223:C232"/>
    <mergeCell ref="J277:Q277"/>
    <mergeCell ref="E269:H271"/>
    <mergeCell ref="K262:Q262"/>
    <mergeCell ref="D267:H268"/>
    <mergeCell ref="O298:Q298"/>
    <mergeCell ref="E291:H292"/>
    <mergeCell ref="O293:Q293"/>
    <mergeCell ref="D275:H277"/>
    <mergeCell ref="M234:N234"/>
    <mergeCell ref="D223:H226"/>
    <mergeCell ref="J234:K234"/>
    <mergeCell ref="E230:H232"/>
    <mergeCell ref="D233:H234"/>
    <mergeCell ref="E240:H240"/>
    <mergeCell ref="E243:H245"/>
    <mergeCell ref="D235:H236"/>
    <mergeCell ref="E237:H239"/>
    <mergeCell ref="R308:AC308"/>
    <mergeCell ref="I307:Q307"/>
    <mergeCell ref="E308:H308"/>
    <mergeCell ref="I308:Q308"/>
    <mergeCell ref="J299:Q299"/>
    <mergeCell ref="V293:W293"/>
    <mergeCell ref="R294:U294"/>
    <mergeCell ref="V294:W294"/>
    <mergeCell ref="R299:U299"/>
    <mergeCell ref="R301:W301"/>
    <mergeCell ref="R298:U298"/>
    <mergeCell ref="V296:W296"/>
    <mergeCell ref="J300:Q300"/>
    <mergeCell ref="F300:H302"/>
    <mergeCell ref="J294:Q294"/>
    <mergeCell ref="J295:Q295"/>
    <mergeCell ref="W300:X300"/>
    <mergeCell ref="E306:H306"/>
    <mergeCell ref="E305:H305"/>
    <mergeCell ref="E293:E302"/>
    <mergeCell ref="F293:H295"/>
    <mergeCell ref="F297:H299"/>
    <mergeCell ref="I306:Q306"/>
    <mergeCell ref="F296:H296"/>
    <mergeCell ref="Y228:Z228"/>
    <mergeCell ref="R215:AB215"/>
    <mergeCell ref="R251:X251"/>
    <mergeCell ref="AC223:AC232"/>
    <mergeCell ref="R250:X250"/>
    <mergeCell ref="AH8:AJ8"/>
    <mergeCell ref="R86:X86"/>
    <mergeCell ref="Y86:Z86"/>
    <mergeCell ref="R102:S102"/>
    <mergeCell ref="T102:U102"/>
    <mergeCell ref="W102:X102"/>
    <mergeCell ref="AC97:AC100"/>
    <mergeCell ref="S55:AB55"/>
    <mergeCell ref="R61:AB61"/>
    <mergeCell ref="R8:AB8"/>
    <mergeCell ref="AC101:AC115"/>
    <mergeCell ref="X98:Z98"/>
    <mergeCell ref="R98:W98"/>
    <mergeCell ref="R67:W67"/>
    <mergeCell ref="R79:T79"/>
    <mergeCell ref="Z76:AA76"/>
    <mergeCell ref="V80:W80"/>
    <mergeCell ref="R80:T80"/>
    <mergeCell ref="AC79:AC85"/>
    <mergeCell ref="X301:Z301"/>
    <mergeCell ref="Z300:AA300"/>
    <mergeCell ref="R306:AC306"/>
    <mergeCell ref="Y291:Z291"/>
    <mergeCell ref="R293:U293"/>
    <mergeCell ref="Y295:Z295"/>
    <mergeCell ref="S295:X295"/>
    <mergeCell ref="R304:AC305"/>
    <mergeCell ref="R300:U300"/>
    <mergeCell ref="B2:E2"/>
    <mergeCell ref="H7:AC7"/>
    <mergeCell ref="AC246:AC258"/>
    <mergeCell ref="V237:W237"/>
    <mergeCell ref="V240:W240"/>
    <mergeCell ref="Z289:AA289"/>
    <mergeCell ref="T282:W282"/>
    <mergeCell ref="D138:H142"/>
    <mergeCell ref="Z208:AA208"/>
    <mergeCell ref="J216:Q216"/>
    <mergeCell ref="Z269:AA269"/>
    <mergeCell ref="T262:AB262"/>
    <mergeCell ref="AC269:AC271"/>
    <mergeCell ref="AC267:AC268"/>
    <mergeCell ref="R269:Y269"/>
    <mergeCell ref="AC237:AC240"/>
    <mergeCell ref="T261:AB261"/>
    <mergeCell ref="R237:U237"/>
    <mergeCell ref="Z244:AA244"/>
    <mergeCell ref="V238:W238"/>
    <mergeCell ref="X282:Z282"/>
    <mergeCell ref="Z285:AA285"/>
    <mergeCell ref="AC176:AC177"/>
    <mergeCell ref="AC178:AC180"/>
    <mergeCell ref="AC275:AC277"/>
    <mergeCell ref="J276:Q276"/>
    <mergeCell ref="AC241:AC245"/>
    <mergeCell ref="AC272:AC274"/>
    <mergeCell ref="J274:Q274"/>
    <mergeCell ref="J271:Q271"/>
    <mergeCell ref="J273:Q273"/>
    <mergeCell ref="S235:AB235"/>
    <mergeCell ref="R272:Y272"/>
    <mergeCell ref="O272:Q272"/>
    <mergeCell ref="O275:Q275"/>
    <mergeCell ref="J236:K236"/>
    <mergeCell ref="J245:Q245"/>
    <mergeCell ref="J239:Q239"/>
    <mergeCell ref="R238:U238"/>
    <mergeCell ref="M236:O236"/>
    <mergeCell ref="O241:Q241"/>
    <mergeCell ref="O235:Q235"/>
    <mergeCell ref="R240:U240"/>
    <mergeCell ref="S247:AB247"/>
    <mergeCell ref="AC235:AC236"/>
    <mergeCell ref="W244:X244"/>
    <mergeCell ref="R241:U241"/>
    <mergeCell ref="AC288:AC290"/>
    <mergeCell ref="X290:Z290"/>
    <mergeCell ref="Y292:Z292"/>
    <mergeCell ref="R290:W290"/>
    <mergeCell ref="Y287:Z287"/>
    <mergeCell ref="Y286:Z286"/>
    <mergeCell ref="S286:X286"/>
    <mergeCell ref="S278:AB278"/>
    <mergeCell ref="AC281:AC287"/>
    <mergeCell ref="AC278:AC280"/>
    <mergeCell ref="AC233:AC234"/>
    <mergeCell ref="S236:AB236"/>
    <mergeCell ref="T196:W196"/>
    <mergeCell ref="V205:W205"/>
    <mergeCell ref="Y204:Z204"/>
    <mergeCell ref="R209:W209"/>
    <mergeCell ref="S224:AB224"/>
    <mergeCell ref="V201:W201"/>
    <mergeCell ref="AC192:AC210"/>
    <mergeCell ref="Y229:Z229"/>
    <mergeCell ref="S226:AB226"/>
    <mergeCell ref="Y227:Z227"/>
    <mergeCell ref="R213:W213"/>
    <mergeCell ref="R203:U203"/>
    <mergeCell ref="R231:X231"/>
    <mergeCell ref="W208:X208"/>
    <mergeCell ref="Y231:Z231"/>
    <mergeCell ref="R228:X228"/>
    <mergeCell ref="R220:AB222"/>
    <mergeCell ref="R219:AB219"/>
    <mergeCell ref="R207:U207"/>
    <mergeCell ref="AC211:AC222"/>
    <mergeCell ref="Z199:AA199"/>
    <mergeCell ref="X209:Z209"/>
    <mergeCell ref="B304:B310"/>
    <mergeCell ref="C304:D304"/>
    <mergeCell ref="E304:H304"/>
    <mergeCell ref="J304:Q304"/>
    <mergeCell ref="C305:D306"/>
    <mergeCell ref="C307:D310"/>
    <mergeCell ref="E307:H307"/>
    <mergeCell ref="F310:Q310"/>
    <mergeCell ref="F309:Q309"/>
    <mergeCell ref="I305:Q305"/>
    <mergeCell ref="R296:U296"/>
    <mergeCell ref="O278:Q278"/>
    <mergeCell ref="J279:Q279"/>
    <mergeCell ref="J280:Q280"/>
    <mergeCell ref="R289:U289"/>
    <mergeCell ref="O288:Q288"/>
    <mergeCell ref="J289:Q289"/>
    <mergeCell ref="O291:Q291"/>
    <mergeCell ref="E288:H290"/>
    <mergeCell ref="J290:Q290"/>
    <mergeCell ref="S279:AB279"/>
    <mergeCell ref="S283:AB283"/>
    <mergeCell ref="O282:Q282"/>
    <mergeCell ref="E281:H287"/>
    <mergeCell ref="S284:AB284"/>
    <mergeCell ref="J283:Q283"/>
    <mergeCell ref="D278:H280"/>
    <mergeCell ref="W289:X289"/>
    <mergeCell ref="M292:O292"/>
    <mergeCell ref="S285:X285"/>
    <mergeCell ref="M268:O268"/>
    <mergeCell ref="Y250:Z250"/>
    <mergeCell ref="K261:Q261"/>
    <mergeCell ref="R208:U208"/>
    <mergeCell ref="S198:AB198"/>
    <mergeCell ref="J238:Q238"/>
    <mergeCell ref="O237:Q237"/>
    <mergeCell ref="Y239:Z239"/>
    <mergeCell ref="P234:Q234"/>
    <mergeCell ref="S248:AB248"/>
    <mergeCell ref="V203:W203"/>
    <mergeCell ref="S204:X204"/>
    <mergeCell ref="S239:X239"/>
    <mergeCell ref="R216:AB218"/>
    <mergeCell ref="R227:X227"/>
    <mergeCell ref="J242:Q242"/>
    <mergeCell ref="I263:M263"/>
    <mergeCell ref="S249:AB249"/>
    <mergeCell ref="J244:Q244"/>
    <mergeCell ref="R242:U242"/>
    <mergeCell ref="R244:U244"/>
    <mergeCell ref="X245:Z245"/>
    <mergeCell ref="R245:W245"/>
    <mergeCell ref="W212:X212"/>
    <mergeCell ref="AC173:AC175"/>
    <mergeCell ref="J203:Q203"/>
    <mergeCell ref="J176:K176"/>
    <mergeCell ref="M176:O176"/>
    <mergeCell ref="J174:Q174"/>
    <mergeCell ref="J188:K188"/>
    <mergeCell ref="O202:Q202"/>
    <mergeCell ref="J197:Q197"/>
    <mergeCell ref="AC163:AC169"/>
    <mergeCell ref="J193:Q193"/>
    <mergeCell ref="S197:AB197"/>
    <mergeCell ref="X196:Z196"/>
    <mergeCell ref="S193:AB193"/>
    <mergeCell ref="S176:AB176"/>
    <mergeCell ref="O200:Q200"/>
    <mergeCell ref="X179:Z179"/>
    <mergeCell ref="AC189:AC191"/>
    <mergeCell ref="S192:AB192"/>
    <mergeCell ref="R184:W184"/>
    <mergeCell ref="AC181:AC183"/>
    <mergeCell ref="AC138:AC142"/>
    <mergeCell ref="AC184:AC185"/>
    <mergeCell ref="J201:K201"/>
    <mergeCell ref="AC116:AC118"/>
    <mergeCell ref="AC130:AC133"/>
    <mergeCell ref="AC127:AC129"/>
    <mergeCell ref="AC125:AC126"/>
    <mergeCell ref="J132:Q132"/>
    <mergeCell ref="M188:O188"/>
    <mergeCell ref="X184:Z184"/>
    <mergeCell ref="R159:X159"/>
    <mergeCell ref="J175:Q175"/>
    <mergeCell ref="R179:W179"/>
    <mergeCell ref="R166:AB166"/>
    <mergeCell ref="J137:Q137"/>
    <mergeCell ref="S139:AB139"/>
    <mergeCell ref="R168:X168"/>
    <mergeCell ref="Y167:Z167"/>
    <mergeCell ref="Y169:Z169"/>
    <mergeCell ref="Y161:Z161"/>
    <mergeCell ref="Y152:Z152"/>
    <mergeCell ref="J173:Q173"/>
    <mergeCell ref="AC170:AC172"/>
    <mergeCell ref="R167:X167"/>
    <mergeCell ref="Y159:Z159"/>
    <mergeCell ref="Y160:Z160"/>
    <mergeCell ref="R171:X171"/>
    <mergeCell ref="Y171:Z171"/>
    <mergeCell ref="Y168:Z168"/>
    <mergeCell ref="R161:X161"/>
    <mergeCell ref="AC154:AC162"/>
    <mergeCell ref="R160:X160"/>
    <mergeCell ref="Y158:Z158"/>
    <mergeCell ref="Y151:Z151"/>
    <mergeCell ref="R149:X149"/>
    <mergeCell ref="R150:X150"/>
    <mergeCell ref="Y149:Z149"/>
    <mergeCell ref="Y150:Z150"/>
    <mergeCell ref="R151:X151"/>
    <mergeCell ref="R158:X158"/>
    <mergeCell ref="J128:Q128"/>
    <mergeCell ref="R123:U123"/>
    <mergeCell ref="S140:AB140"/>
    <mergeCell ref="S141:AB141"/>
    <mergeCell ref="R148:AB148"/>
    <mergeCell ref="J76:Q76"/>
    <mergeCell ref="E106:H109"/>
    <mergeCell ref="Z122:AA122"/>
    <mergeCell ref="S88:AB88"/>
    <mergeCell ref="R81:T81"/>
    <mergeCell ref="E105:H105"/>
    <mergeCell ref="E121:E124"/>
    <mergeCell ref="R95:W95"/>
    <mergeCell ref="J124:Q124"/>
    <mergeCell ref="W123:X123"/>
    <mergeCell ref="S106:X106"/>
    <mergeCell ref="R124:W124"/>
    <mergeCell ref="R104:U104"/>
    <mergeCell ref="W103:X103"/>
    <mergeCell ref="R96:W96"/>
    <mergeCell ref="V104:W104"/>
    <mergeCell ref="V107:W107"/>
    <mergeCell ref="X96:Z96"/>
    <mergeCell ref="Y83:Z83"/>
    <mergeCell ref="R99:W99"/>
    <mergeCell ref="V105:W105"/>
    <mergeCell ref="X122:Y122"/>
    <mergeCell ref="J123:Q123"/>
    <mergeCell ref="J105:Q105"/>
    <mergeCell ref="B163:C172"/>
    <mergeCell ref="D163:D169"/>
    <mergeCell ref="D101:H102"/>
    <mergeCell ref="E134:E137"/>
    <mergeCell ref="D170:H172"/>
    <mergeCell ref="F114:H115"/>
    <mergeCell ref="D97:H100"/>
    <mergeCell ref="E92:H92"/>
    <mergeCell ref="J129:Q129"/>
    <mergeCell ref="J133:Q133"/>
    <mergeCell ref="J134:Q134"/>
    <mergeCell ref="J126:Q126"/>
    <mergeCell ref="J125:Q125"/>
    <mergeCell ref="J127:Q127"/>
    <mergeCell ref="J136:Q136"/>
    <mergeCell ref="F134:H137"/>
    <mergeCell ref="E154:E162"/>
    <mergeCell ref="E163:E169"/>
    <mergeCell ref="E145:E153"/>
    <mergeCell ref="B176:C185"/>
    <mergeCell ref="F150:H151"/>
    <mergeCell ref="D211:H214"/>
    <mergeCell ref="D189:H191"/>
    <mergeCell ref="F152:H153"/>
    <mergeCell ref="B186:H186"/>
    <mergeCell ref="B116:C162"/>
    <mergeCell ref="F154:H158"/>
    <mergeCell ref="F163:H167"/>
    <mergeCell ref="D143:D162"/>
    <mergeCell ref="E178:H180"/>
    <mergeCell ref="E200:H201"/>
    <mergeCell ref="E195:H199"/>
    <mergeCell ref="D184:H185"/>
    <mergeCell ref="D176:H177"/>
    <mergeCell ref="D187:H188"/>
    <mergeCell ref="B173:C175"/>
    <mergeCell ref="E181:H183"/>
    <mergeCell ref="D173:H175"/>
    <mergeCell ref="F125:H126"/>
    <mergeCell ref="B187:C222"/>
    <mergeCell ref="B3:AC3"/>
    <mergeCell ref="J104:Q104"/>
    <mergeCell ref="F168:H169"/>
    <mergeCell ref="AC94:AC96"/>
    <mergeCell ref="F112:H113"/>
    <mergeCell ref="J82:Q82"/>
    <mergeCell ref="E91:H91"/>
    <mergeCell ref="E103:H104"/>
    <mergeCell ref="B101:C115"/>
    <mergeCell ref="F127:H129"/>
    <mergeCell ref="F143:H143"/>
    <mergeCell ref="F145:H149"/>
    <mergeCell ref="F144:H144"/>
    <mergeCell ref="F130:H133"/>
    <mergeCell ref="D116:H118"/>
    <mergeCell ref="J130:Q130"/>
    <mergeCell ref="E130:E133"/>
    <mergeCell ref="E127:E129"/>
    <mergeCell ref="J131:Q131"/>
    <mergeCell ref="E125:E126"/>
    <mergeCell ref="D94:H96"/>
    <mergeCell ref="E93:H93"/>
    <mergeCell ref="J75:Q75"/>
    <mergeCell ref="F119:H119"/>
    <mergeCell ref="B94:C100"/>
    <mergeCell ref="F121:H124"/>
    <mergeCell ref="B30:H30"/>
    <mergeCell ref="B37:H37"/>
    <mergeCell ref="E89:H89"/>
    <mergeCell ref="C35:H36"/>
    <mergeCell ref="C38:H39"/>
    <mergeCell ref="B51:H51"/>
    <mergeCell ref="C45:H46"/>
    <mergeCell ref="F120:H120"/>
    <mergeCell ref="F70:H70"/>
    <mergeCell ref="F84:H86"/>
    <mergeCell ref="D54:H60"/>
    <mergeCell ref="E72:H77"/>
    <mergeCell ref="F110:H111"/>
    <mergeCell ref="E78:H81"/>
    <mergeCell ref="F82:H82"/>
    <mergeCell ref="F83:H83"/>
    <mergeCell ref="E90:H90"/>
    <mergeCell ref="E88:H88"/>
    <mergeCell ref="J57:Q57"/>
    <mergeCell ref="R63:X63"/>
    <mergeCell ref="J63:Q63"/>
    <mergeCell ref="R84:X84"/>
    <mergeCell ref="R70:W70"/>
    <mergeCell ref="F71:H71"/>
    <mergeCell ref="E61:H63"/>
    <mergeCell ref="I8:Q8"/>
    <mergeCell ref="J90:Q90"/>
    <mergeCell ref="U82:V82"/>
    <mergeCell ref="J83:Q83"/>
    <mergeCell ref="R85:X85"/>
    <mergeCell ref="V79:W79"/>
    <mergeCell ref="R83:X83"/>
    <mergeCell ref="R82:T82"/>
    <mergeCell ref="J58:Q58"/>
    <mergeCell ref="R9:AB9"/>
    <mergeCell ref="R62:X62"/>
    <mergeCell ref="I43:I44"/>
    <mergeCell ref="O43:P44"/>
    <mergeCell ref="R11:AB12"/>
    <mergeCell ref="O14:P15"/>
    <mergeCell ref="R13:AB15"/>
    <mergeCell ref="J13:K13"/>
    <mergeCell ref="D4:E4"/>
    <mergeCell ref="E65:H65"/>
    <mergeCell ref="E66:H66"/>
    <mergeCell ref="D87:H87"/>
    <mergeCell ref="C6:D6"/>
    <mergeCell ref="F67:H67"/>
    <mergeCell ref="B54:C93"/>
    <mergeCell ref="B9:H9"/>
    <mergeCell ref="E64:H64"/>
    <mergeCell ref="F68:H68"/>
    <mergeCell ref="C43:H44"/>
    <mergeCell ref="F6:G6"/>
    <mergeCell ref="B11:H12"/>
    <mergeCell ref="C33:H34"/>
    <mergeCell ref="F69:H69"/>
    <mergeCell ref="B14:B15"/>
    <mergeCell ref="C14:H15"/>
    <mergeCell ref="I51:Q51"/>
    <mergeCell ref="AC57:AC59"/>
    <mergeCell ref="AC61:AC63"/>
    <mergeCell ref="J89:Q89"/>
    <mergeCell ref="Y80:Z80"/>
    <mergeCell ref="Y85:Z85"/>
    <mergeCell ref="I9:Q9"/>
    <mergeCell ref="J62:Q62"/>
    <mergeCell ref="X67:Z67"/>
    <mergeCell ref="R69:W69"/>
    <mergeCell ref="AC66:AC71"/>
    <mergeCell ref="X68:Z68"/>
    <mergeCell ref="R71:W71"/>
    <mergeCell ref="R75:R76"/>
    <mergeCell ref="R68:W68"/>
    <mergeCell ref="V75:Y75"/>
    <mergeCell ref="Z75:AA75"/>
    <mergeCell ref="X69:Z69"/>
    <mergeCell ref="V76:Y76"/>
    <mergeCell ref="V73:Y73"/>
    <mergeCell ref="Z73:AA73"/>
    <mergeCell ref="Y84:Z84"/>
    <mergeCell ref="S73:U73"/>
    <mergeCell ref="S75:U76"/>
    <mergeCell ref="AC134:AC137"/>
    <mergeCell ref="X95:Z95"/>
    <mergeCell ref="X99:Z99"/>
    <mergeCell ref="R122:W122"/>
    <mergeCell ref="Z123:AA123"/>
    <mergeCell ref="R107:U107"/>
    <mergeCell ref="R105:U105"/>
    <mergeCell ref="Y106:Z106"/>
    <mergeCell ref="R51:AB51"/>
    <mergeCell ref="AC87:AC93"/>
    <mergeCell ref="AC119:AC124"/>
    <mergeCell ref="AC72:AC77"/>
    <mergeCell ref="AC143:AC153"/>
    <mergeCell ref="R16:AB20"/>
    <mergeCell ref="J22:K23"/>
    <mergeCell ref="M22:M23"/>
    <mergeCell ref="N22:P23"/>
    <mergeCell ref="J19:K20"/>
    <mergeCell ref="B233:C258"/>
    <mergeCell ref="F159:H160"/>
    <mergeCell ref="F161:H162"/>
    <mergeCell ref="R157:AB157"/>
    <mergeCell ref="N43:N44"/>
    <mergeCell ref="I22:I23"/>
    <mergeCell ref="I26:I27"/>
    <mergeCell ref="I33:I34"/>
    <mergeCell ref="C19:H20"/>
    <mergeCell ref="I19:I20"/>
    <mergeCell ref="C31:H32"/>
    <mergeCell ref="J24:K24"/>
    <mergeCell ref="J28:K28"/>
    <mergeCell ref="AC19:AC20"/>
    <mergeCell ref="C17:H18"/>
    <mergeCell ref="N31:N32"/>
    <mergeCell ref="O31:P32"/>
    <mergeCell ref="C26:H29"/>
    <mergeCell ref="J14:K15"/>
    <mergeCell ref="AC13:AC15"/>
    <mergeCell ref="I38:I39"/>
    <mergeCell ref="M13:O13"/>
    <mergeCell ref="J38:K39"/>
    <mergeCell ref="R22:AB22"/>
    <mergeCell ref="X25:Z25"/>
    <mergeCell ref="AC17:AC18"/>
    <mergeCell ref="O11:P12"/>
    <mergeCell ref="AC26:AC29"/>
    <mergeCell ref="AC22:AC25"/>
    <mergeCell ref="R26:AB26"/>
    <mergeCell ref="X29:Z29"/>
    <mergeCell ref="N26:P27"/>
    <mergeCell ref="AC11:AC12"/>
    <mergeCell ref="O17:P18"/>
    <mergeCell ref="N14:N15"/>
    <mergeCell ref="I11:I12"/>
    <mergeCell ref="J11:K12"/>
    <mergeCell ref="N11:N12"/>
    <mergeCell ref="I17:I18"/>
    <mergeCell ref="J17:K18"/>
    <mergeCell ref="N17:N18"/>
    <mergeCell ref="I14:I15"/>
    <mergeCell ref="C22:H25"/>
    <mergeCell ref="J26:K27"/>
    <mergeCell ref="M26:M27"/>
    <mergeCell ref="AC33:AC34"/>
    <mergeCell ref="I35:I36"/>
    <mergeCell ref="J35:K36"/>
    <mergeCell ref="N35:N36"/>
    <mergeCell ref="O35:P36"/>
    <mergeCell ref="R30:AB36"/>
    <mergeCell ref="AC35:AC36"/>
    <mergeCell ref="AC31:AC32"/>
    <mergeCell ref="I31:I32"/>
    <mergeCell ref="J31:K32"/>
    <mergeCell ref="J33:K34"/>
    <mergeCell ref="I45:I46"/>
    <mergeCell ref="J45:K46"/>
    <mergeCell ref="N45:N46"/>
    <mergeCell ref="O45:P46"/>
    <mergeCell ref="N33:N34"/>
    <mergeCell ref="O33:P34"/>
    <mergeCell ref="N19:N20"/>
    <mergeCell ref="O19:P20"/>
    <mergeCell ref="AC40:AC41"/>
    <mergeCell ref="N38:N39"/>
    <mergeCell ref="AC43:AC44"/>
    <mergeCell ref="R49:AB50"/>
    <mergeCell ref="O47:P48"/>
    <mergeCell ref="AC45:AC46"/>
    <mergeCell ref="N47:N48"/>
    <mergeCell ref="J43:K44"/>
    <mergeCell ref="AC49:AC50"/>
    <mergeCell ref="O49:P50"/>
    <mergeCell ref="O38:P39"/>
    <mergeCell ref="AC38:AC39"/>
    <mergeCell ref="J40:K41"/>
    <mergeCell ref="N40:N41"/>
    <mergeCell ref="O40:P41"/>
    <mergeCell ref="AC47:AC48"/>
    <mergeCell ref="I47:I48"/>
    <mergeCell ref="B49:H50"/>
    <mergeCell ref="I49:I50"/>
    <mergeCell ref="J49:K50"/>
    <mergeCell ref="N49:N50"/>
    <mergeCell ref="R42:AB48"/>
    <mergeCell ref="C47:H48"/>
    <mergeCell ref="J47:K48"/>
    <mergeCell ref="R37:AB41"/>
    <mergeCell ref="C40:H41"/>
    <mergeCell ref="I40:I41"/>
  </mergeCells>
  <phoneticPr fontId="19"/>
  <conditionalFormatting sqref="Y295:Z295 Y239:Z239 Y204:Z204 Y106:Z106">
    <cfRule type="cellIs" dxfId="289" priority="192" stopIfTrue="1" operator="greaterThan">
      <formula>650</formula>
    </cfRule>
    <cfRule type="cellIs" dxfId="288" priority="193" stopIfTrue="1" operator="lessThan">
      <formula>550</formula>
    </cfRule>
  </conditionalFormatting>
  <conditionalFormatting sqref="Y296:Z297 Y294:Z294 Y240:Z240 Y238:Z238 Y205:Z205 Y203:Z203 Z231 Z171 Y107:Z107 Y105:Z105">
    <cfRule type="cellIs" dxfId="287" priority="194" stopIfTrue="1" operator="greaterThan">
      <formula>0</formula>
    </cfRule>
  </conditionalFormatting>
  <conditionalFormatting sqref="AH293 AM271:AQ271 AM274:AQ274 AM277:AQ277 AM280:AQ280 AM283:AQ283 AM286:AQ286 AM292:AQ292 AM295:AQ295 AM298:AQ298 AM302:AQ302 AJ286:AJ288 AJ292 AJ303 AJ298 AJ294:AJ295 AH233:AI233 AM234:AR234 AH237:AI237 AM238:AQ238 AM241:AQ241 AH244:AI244 AM245:AQ245 AH247:AI247 AM248:AQ248 AJ228:AJ231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M264:AQ269 AM5:AQ5 AR146 AH154:AI156 AH163:AI165 AJ239 AJ204 AM58:AO58 AQ58:AS58 AJ88 AH279:AI279 AH282:AI282 AI285 AH288 AH291:AI291 AI294 AH298 AI301 AH270 AH273:AJ273 AH276:AJ276 AH259:AH260 AI262:AI263 AH262:AH267 AI265:AI270">
    <cfRule type="cellIs" dxfId="286" priority="195" stopIfTrue="1" operator="greaterThanOrEqual">
      <formula>"●適合"</formula>
    </cfRule>
    <cfRule type="cellIs" dxfId="285" priority="196" stopIfTrue="1" operator="equal">
      <formula>"◆未達"</formula>
    </cfRule>
    <cfRule type="cellIs" dxfId="284" priority="197" stopIfTrue="1" operator="equal">
      <formula>"▼矛盾"</formula>
    </cfRule>
  </conditionalFormatting>
  <conditionalFormatting sqref="AJ297 AJ238 AJ203 AJ105">
    <cfRule type="cellIs" dxfId="283" priority="198" stopIfTrue="1" operator="greaterThanOrEqual">
      <formula>"●適合"</formula>
    </cfRule>
    <cfRule type="cellIs" dxfId="282" priority="199" stopIfTrue="1" operator="equal">
      <formula>"◆195未満"</formula>
    </cfRule>
    <cfRule type="cellIs" dxfId="281" priority="200" stopIfTrue="1" operator="equal">
      <formula>"▼矛盾"</formula>
    </cfRule>
  </conditionalFormatting>
  <conditionalFormatting sqref="AJ299 AJ158 AJ240 AJ167 AJ205 AJ227 AJ107 AJ149 AJ250">
    <cfRule type="cellIs" dxfId="280" priority="201" stopIfTrue="1" operator="greaterThanOrEqual">
      <formula>"●適合"</formula>
    </cfRule>
    <cfRule type="cellIs" dxfId="279" priority="202" stopIfTrue="1" operator="equal">
      <formula>"◆30超過"</formula>
    </cfRule>
    <cfRule type="cellIs" dxfId="278" priority="203" stopIfTrue="1" operator="equal">
      <formula>"▼矛盾"</formula>
    </cfRule>
  </conditionalFormatting>
  <conditionalFormatting sqref="AJ293 AJ304 AJ209 AJ213 AJ124">
    <cfRule type="cellIs" dxfId="277" priority="204" stopIfTrue="1" operator="greaterThanOrEqual">
      <formula>"●適合"</formula>
    </cfRule>
    <cfRule type="cellIs" dxfId="276" priority="205" stopIfTrue="1" operator="equal">
      <formula>"◆低すぎ"</formula>
    </cfRule>
    <cfRule type="cellIs" dxfId="275" priority="206" stopIfTrue="1" operator="equal">
      <formula>"高すぎ"</formula>
    </cfRule>
  </conditionalFormatting>
  <conditionalFormatting sqref="AH57:AI57">
    <cfRule type="cellIs" dxfId="274" priority="207" stopIfTrue="1" operator="equal">
      <formula>"●適合"</formula>
    </cfRule>
    <cfRule type="cellIs" dxfId="273" priority="208" stopIfTrue="1" operator="equal">
      <formula>"★未達"</formula>
    </cfRule>
    <cfRule type="cellIs" dxfId="272" priority="209" stopIfTrue="1" operator="equal">
      <formula>"▲矛盾"</formula>
    </cfRule>
  </conditionalFormatting>
  <conditionalFormatting sqref="AQ55">
    <cfRule type="cellIs" dxfId="271" priority="210" stopIfTrue="1" operator="greaterThanOrEqual">
      <formula>"●適合"</formula>
    </cfRule>
    <cfRule type="cellIs" dxfId="270" priority="211" stopIfTrue="1" operator="equal">
      <formula>"◆未達"</formula>
    </cfRule>
    <cfRule type="cellIs" dxfId="269" priority="212" stopIfTrue="1" operator="lessThanOrEqual">
      <formula>"▼矛盾"</formula>
    </cfRule>
  </conditionalFormatting>
  <conditionalFormatting sqref="AJ110">
    <cfRule type="cellIs" dxfId="268" priority="213" stopIfTrue="1" operator="greaterThanOrEqual">
      <formula>"●適合"</formula>
    </cfRule>
    <cfRule type="cellIs" dxfId="267" priority="214" stopIfTrue="1" operator="equal">
      <formula>"◆寸法"</formula>
    </cfRule>
    <cfRule type="cellIs" dxfId="266" priority="215" stopIfTrue="1" operator="equal">
      <formula>"▼矛盾"</formula>
    </cfRule>
  </conditionalFormatting>
  <conditionalFormatting sqref="AJ103">
    <cfRule type="cellIs" dxfId="265" priority="216" stopIfTrue="1" operator="greaterThanOrEqual">
      <formula>"●適合"</formula>
    </cfRule>
    <cfRule type="cellIs" dxfId="264" priority="217" stopIfTrue="1" operator="equal">
      <formula>"◆過勾配"</formula>
    </cfRule>
    <cfRule type="cellIs" dxfId="263" priority="218" stopIfTrue="1" operator="equal">
      <formula>"▼矛盾"</formula>
    </cfRule>
  </conditionalFormatting>
  <conditionalFormatting sqref="AJ122">
    <cfRule type="cellIs" dxfId="262" priority="219" stopIfTrue="1" operator="lessThanOrEqual">
      <formula>45</formula>
    </cfRule>
    <cfRule type="cellIs" dxfId="261" priority="220" stopIfTrue="1" operator="equal">
      <formula>"■未答"</formula>
    </cfRule>
    <cfRule type="cellIs" dxfId="260" priority="221" stopIfTrue="1" operator="greaterThan">
      <formula>45</formula>
    </cfRule>
  </conditionalFormatting>
  <conditionalFormatting sqref="AM12:AP12">
    <cfRule type="cellIs" dxfId="259" priority="186" stopIfTrue="1" operator="greaterThanOrEqual">
      <formula>"●適合"</formula>
    </cfRule>
    <cfRule type="cellIs" dxfId="258" priority="187" stopIfTrue="1" operator="equal">
      <formula>"◆未達"</formula>
    </cfRule>
    <cfRule type="cellIs" dxfId="257" priority="188" stopIfTrue="1" operator="equal">
      <formula>"▼矛盾"</formula>
    </cfRule>
  </conditionalFormatting>
  <conditionalFormatting sqref="AH11">
    <cfRule type="cellIs" dxfId="256" priority="189" stopIfTrue="1" operator="greaterThanOrEqual">
      <formula>"●適合"</formula>
    </cfRule>
    <cfRule type="cellIs" dxfId="255" priority="190" stopIfTrue="1" operator="equal">
      <formula>"◆未達"</formula>
    </cfRule>
    <cfRule type="cellIs" dxfId="254" priority="191" stopIfTrue="1" operator="equal">
      <formula>"▼矛盾"</formula>
    </cfRule>
  </conditionalFormatting>
  <conditionalFormatting sqref="AM15:AP15">
    <cfRule type="cellIs" dxfId="253" priority="180" stopIfTrue="1" operator="greaterThanOrEqual">
      <formula>"●適合"</formula>
    </cfRule>
    <cfRule type="cellIs" dxfId="252" priority="181" stopIfTrue="1" operator="equal">
      <formula>"◆未達"</formula>
    </cfRule>
    <cfRule type="cellIs" dxfId="251" priority="182" stopIfTrue="1" operator="equal">
      <formula>"▼矛盾"</formula>
    </cfRule>
  </conditionalFormatting>
  <conditionalFormatting sqref="AH14">
    <cfRule type="cellIs" dxfId="250" priority="183" stopIfTrue="1" operator="greaterThanOrEqual">
      <formula>"●適合"</formula>
    </cfRule>
    <cfRule type="cellIs" dxfId="249" priority="184" stopIfTrue="1" operator="equal">
      <formula>"◆未達"</formula>
    </cfRule>
    <cfRule type="cellIs" dxfId="248" priority="185" stopIfTrue="1" operator="equal">
      <formula>"▼矛盾"</formula>
    </cfRule>
  </conditionalFormatting>
  <conditionalFormatting sqref="AM18:AP18">
    <cfRule type="cellIs" dxfId="247" priority="174" stopIfTrue="1" operator="greaterThanOrEqual">
      <formula>"●適合"</formula>
    </cfRule>
    <cfRule type="cellIs" dxfId="246" priority="175" stopIfTrue="1" operator="equal">
      <formula>"◆未達"</formula>
    </cfRule>
    <cfRule type="cellIs" dxfId="245" priority="176" stopIfTrue="1" operator="equal">
      <formula>"▼矛盾"</formula>
    </cfRule>
  </conditionalFormatting>
  <conditionalFormatting sqref="AH24">
    <cfRule type="cellIs" dxfId="244" priority="165" stopIfTrue="1" operator="greaterThanOrEqual">
      <formula>"●適合"</formula>
    </cfRule>
    <cfRule type="cellIs" dxfId="243" priority="166" stopIfTrue="1" operator="equal">
      <formula>"◆未達"</formula>
    </cfRule>
    <cfRule type="cellIs" dxfId="242" priority="167" stopIfTrue="1" operator="equal">
      <formula>"▼矛盾"</formula>
    </cfRule>
  </conditionalFormatting>
  <conditionalFormatting sqref="AH17">
    <cfRule type="cellIs" dxfId="241" priority="177" stopIfTrue="1" operator="greaterThanOrEqual">
      <formula>"●適合"</formula>
    </cfRule>
    <cfRule type="cellIs" dxfId="240" priority="178" stopIfTrue="1" operator="equal">
      <formula>"◆未達"</formula>
    </cfRule>
    <cfRule type="cellIs" dxfId="239" priority="179" stopIfTrue="1" operator="equal">
      <formula>"▼矛盾"</formula>
    </cfRule>
  </conditionalFormatting>
  <conditionalFormatting sqref="AM20:AP20">
    <cfRule type="cellIs" dxfId="238" priority="168" stopIfTrue="1" operator="greaterThanOrEqual">
      <formula>"●適合"</formula>
    </cfRule>
    <cfRule type="cellIs" dxfId="237" priority="169" stopIfTrue="1" operator="equal">
      <formula>"◆未達"</formula>
    </cfRule>
    <cfRule type="cellIs" dxfId="236" priority="170" stopIfTrue="1" operator="equal">
      <formula>"▼矛盾"</formula>
    </cfRule>
  </conditionalFormatting>
  <conditionalFormatting sqref="AH19">
    <cfRule type="cellIs" dxfId="235" priority="171" stopIfTrue="1" operator="greaterThanOrEqual">
      <formula>"●適合"</formula>
    </cfRule>
    <cfRule type="cellIs" dxfId="234" priority="172" stopIfTrue="1" operator="equal">
      <formula>"◆未達"</formula>
    </cfRule>
    <cfRule type="cellIs" dxfId="233" priority="173" stopIfTrue="1" operator="equal">
      <formula>"▼矛盾"</formula>
    </cfRule>
  </conditionalFormatting>
  <conditionalFormatting sqref="AM23:AP23">
    <cfRule type="cellIs" dxfId="232" priority="159" stopIfTrue="1" operator="greaterThanOrEqual">
      <formula>"●適合"</formula>
    </cfRule>
    <cfRule type="cellIs" dxfId="231" priority="160" stopIfTrue="1" operator="equal">
      <formula>"◆未達"</formula>
    </cfRule>
    <cfRule type="cellIs" dxfId="230" priority="161" stopIfTrue="1" operator="equal">
      <formula>"▼矛盾"</formula>
    </cfRule>
  </conditionalFormatting>
  <conditionalFormatting sqref="AH22">
    <cfRule type="cellIs" dxfId="229" priority="162" stopIfTrue="1" operator="greaterThanOrEqual">
      <formula>"●適合"</formula>
    </cfRule>
    <cfRule type="cellIs" dxfId="228" priority="163" stopIfTrue="1" operator="equal">
      <formula>"◆未達"</formula>
    </cfRule>
    <cfRule type="cellIs" dxfId="227" priority="164" stopIfTrue="1" operator="equal">
      <formula>"▼矛盾"</formula>
    </cfRule>
  </conditionalFormatting>
  <conditionalFormatting sqref="AM25:AP25">
    <cfRule type="cellIs" dxfId="226" priority="156" stopIfTrue="1" operator="greaterThanOrEqual">
      <formula>"●適合"</formula>
    </cfRule>
    <cfRule type="cellIs" dxfId="225" priority="157" stopIfTrue="1" operator="equal">
      <formula>"◆未達"</formula>
    </cfRule>
    <cfRule type="cellIs" dxfId="224" priority="158" stopIfTrue="1" operator="equal">
      <formula>"▼矛盾"</formula>
    </cfRule>
  </conditionalFormatting>
  <conditionalFormatting sqref="AH28">
    <cfRule type="cellIs" dxfId="223" priority="153" stopIfTrue="1" operator="greaterThanOrEqual">
      <formula>"●適合"</formula>
    </cfRule>
    <cfRule type="cellIs" dxfId="222" priority="154" stopIfTrue="1" operator="equal">
      <formula>"◆未達"</formula>
    </cfRule>
    <cfRule type="cellIs" dxfId="221" priority="155" stopIfTrue="1" operator="equal">
      <formula>"▼矛盾"</formula>
    </cfRule>
  </conditionalFormatting>
  <conditionalFormatting sqref="AM27:AP27">
    <cfRule type="cellIs" dxfId="220" priority="147" stopIfTrue="1" operator="greaterThanOrEqual">
      <formula>"●適合"</formula>
    </cfRule>
    <cfRule type="cellIs" dxfId="219" priority="148" stopIfTrue="1" operator="equal">
      <formula>"◆未達"</formula>
    </cfRule>
    <cfRule type="cellIs" dxfId="218" priority="149" stopIfTrue="1" operator="equal">
      <formula>"▼矛盾"</formula>
    </cfRule>
  </conditionalFormatting>
  <conditionalFormatting sqref="AH26">
    <cfRule type="cellIs" dxfId="217" priority="150" stopIfTrue="1" operator="greaterThanOrEqual">
      <formula>"●適合"</formula>
    </cfRule>
    <cfRule type="cellIs" dxfId="216" priority="151" stopIfTrue="1" operator="equal">
      <formula>"◆未達"</formula>
    </cfRule>
    <cfRule type="cellIs" dxfId="215" priority="152" stopIfTrue="1" operator="equal">
      <formula>"▼矛盾"</formula>
    </cfRule>
  </conditionalFormatting>
  <conditionalFormatting sqref="AM29:AP29">
    <cfRule type="cellIs" dxfId="214" priority="144" stopIfTrue="1" operator="greaterThanOrEqual">
      <formula>"●適合"</formula>
    </cfRule>
    <cfRule type="cellIs" dxfId="213" priority="145" stopIfTrue="1" operator="equal">
      <formula>"◆未達"</formula>
    </cfRule>
    <cfRule type="cellIs" dxfId="212" priority="146" stopIfTrue="1" operator="equal">
      <formula>"▼矛盾"</formula>
    </cfRule>
  </conditionalFormatting>
  <conditionalFormatting sqref="AM32:AP32">
    <cfRule type="cellIs" dxfId="211" priority="138" stopIfTrue="1" operator="greaterThanOrEqual">
      <formula>"●適合"</formula>
    </cfRule>
    <cfRule type="cellIs" dxfId="210" priority="139" stopIfTrue="1" operator="equal">
      <formula>"◆未達"</formula>
    </cfRule>
    <cfRule type="cellIs" dxfId="209" priority="140" stopIfTrue="1" operator="equal">
      <formula>"▼矛盾"</formula>
    </cfRule>
  </conditionalFormatting>
  <conditionalFormatting sqref="AH31">
    <cfRule type="cellIs" dxfId="208" priority="141" stopIfTrue="1" operator="greaterThanOrEqual">
      <formula>"●適合"</formula>
    </cfRule>
    <cfRule type="cellIs" dxfId="207" priority="142" stopIfTrue="1" operator="equal">
      <formula>"◆未達"</formula>
    </cfRule>
    <cfRule type="cellIs" dxfId="206" priority="143" stopIfTrue="1" operator="equal">
      <formula>"▼矛盾"</formula>
    </cfRule>
  </conditionalFormatting>
  <conditionalFormatting sqref="AM34:AP34">
    <cfRule type="cellIs" dxfId="205" priority="132" stopIfTrue="1" operator="greaterThanOrEqual">
      <formula>"●適合"</formula>
    </cfRule>
    <cfRule type="cellIs" dxfId="204" priority="133" stopIfTrue="1" operator="equal">
      <formula>"◆未達"</formula>
    </cfRule>
    <cfRule type="cellIs" dxfId="203" priority="134" stopIfTrue="1" operator="equal">
      <formula>"▼矛盾"</formula>
    </cfRule>
  </conditionalFormatting>
  <conditionalFormatting sqref="AH33">
    <cfRule type="cellIs" dxfId="202" priority="135" stopIfTrue="1" operator="greaterThanOrEqual">
      <formula>"●適合"</formula>
    </cfRule>
    <cfRule type="cellIs" dxfId="201" priority="136" stopIfTrue="1" operator="equal">
      <formula>"◆未達"</formula>
    </cfRule>
    <cfRule type="cellIs" dxfId="200" priority="137" stopIfTrue="1" operator="equal">
      <formula>"▼矛盾"</formula>
    </cfRule>
  </conditionalFormatting>
  <conditionalFormatting sqref="AM36:AP36">
    <cfRule type="cellIs" dxfId="199" priority="126" stopIfTrue="1" operator="greaterThanOrEqual">
      <formula>"●適合"</formula>
    </cfRule>
    <cfRule type="cellIs" dxfId="198" priority="127" stopIfTrue="1" operator="equal">
      <formula>"◆未達"</formula>
    </cfRule>
    <cfRule type="cellIs" dxfId="197" priority="128" stopIfTrue="1" operator="equal">
      <formula>"▼矛盾"</formula>
    </cfRule>
  </conditionalFormatting>
  <conditionalFormatting sqref="AH35">
    <cfRule type="cellIs" dxfId="196" priority="129" stopIfTrue="1" operator="greaterThanOrEqual">
      <formula>"●適合"</formula>
    </cfRule>
    <cfRule type="cellIs" dxfId="195" priority="130" stopIfTrue="1" operator="equal">
      <formula>"◆未達"</formula>
    </cfRule>
    <cfRule type="cellIs" dxfId="194" priority="131" stopIfTrue="1" operator="equal">
      <formula>"▼矛盾"</formula>
    </cfRule>
  </conditionalFormatting>
  <conditionalFormatting sqref="AM39:AP39">
    <cfRule type="cellIs" dxfId="193" priority="120" stopIfTrue="1" operator="greaterThanOrEqual">
      <formula>"●適合"</formula>
    </cfRule>
    <cfRule type="cellIs" dxfId="192" priority="121" stopIfTrue="1" operator="equal">
      <formula>"◆未達"</formula>
    </cfRule>
    <cfRule type="cellIs" dxfId="191" priority="122" stopIfTrue="1" operator="equal">
      <formula>"▼矛盾"</formula>
    </cfRule>
  </conditionalFormatting>
  <conditionalFormatting sqref="AH38">
    <cfRule type="cellIs" dxfId="190" priority="123" stopIfTrue="1" operator="greaterThanOrEqual">
      <formula>"●適合"</formula>
    </cfRule>
    <cfRule type="cellIs" dxfId="189" priority="124" stopIfTrue="1" operator="equal">
      <formula>"◆未達"</formula>
    </cfRule>
    <cfRule type="cellIs" dxfId="188" priority="125" stopIfTrue="1" operator="equal">
      <formula>"▼矛盾"</formula>
    </cfRule>
  </conditionalFormatting>
  <conditionalFormatting sqref="AM41:AP41">
    <cfRule type="cellIs" dxfId="187" priority="114" stopIfTrue="1" operator="greaterThanOrEqual">
      <formula>"●適合"</formula>
    </cfRule>
    <cfRule type="cellIs" dxfId="186" priority="115" stopIfTrue="1" operator="equal">
      <formula>"◆未達"</formula>
    </cfRule>
    <cfRule type="cellIs" dxfId="185" priority="116" stopIfTrue="1" operator="equal">
      <formula>"▼矛盾"</formula>
    </cfRule>
  </conditionalFormatting>
  <conditionalFormatting sqref="AH40">
    <cfRule type="cellIs" dxfId="184" priority="117" stopIfTrue="1" operator="greaterThanOrEqual">
      <formula>"●適合"</formula>
    </cfRule>
    <cfRule type="cellIs" dxfId="183" priority="118" stopIfTrue="1" operator="equal">
      <formula>"◆未達"</formula>
    </cfRule>
    <cfRule type="cellIs" dxfId="182" priority="119" stopIfTrue="1" operator="equal">
      <formula>"▼矛盾"</formula>
    </cfRule>
  </conditionalFormatting>
  <conditionalFormatting sqref="AM44:AP44">
    <cfRule type="cellIs" dxfId="181" priority="108" stopIfTrue="1" operator="greaterThanOrEqual">
      <formula>"●適合"</formula>
    </cfRule>
    <cfRule type="cellIs" dxfId="180" priority="109" stopIfTrue="1" operator="equal">
      <formula>"◆未達"</formula>
    </cfRule>
    <cfRule type="cellIs" dxfId="179" priority="110" stopIfTrue="1" operator="equal">
      <formula>"▼矛盾"</formula>
    </cfRule>
  </conditionalFormatting>
  <conditionalFormatting sqref="AH43">
    <cfRule type="cellIs" dxfId="178" priority="111" stopIfTrue="1" operator="greaterThanOrEqual">
      <formula>"●適合"</formula>
    </cfRule>
    <cfRule type="cellIs" dxfId="177" priority="112" stopIfTrue="1" operator="equal">
      <formula>"◆未達"</formula>
    </cfRule>
    <cfRule type="cellIs" dxfId="176" priority="113" stopIfTrue="1" operator="equal">
      <formula>"▼矛盾"</formula>
    </cfRule>
  </conditionalFormatting>
  <conditionalFormatting sqref="AM46:AP46">
    <cfRule type="cellIs" dxfId="175" priority="102" stopIfTrue="1" operator="greaterThanOrEqual">
      <formula>"●適合"</formula>
    </cfRule>
    <cfRule type="cellIs" dxfId="174" priority="103" stopIfTrue="1" operator="equal">
      <formula>"◆未達"</formula>
    </cfRule>
    <cfRule type="cellIs" dxfId="173" priority="104" stopIfTrue="1" operator="equal">
      <formula>"▼矛盾"</formula>
    </cfRule>
  </conditionalFormatting>
  <conditionalFormatting sqref="AH45">
    <cfRule type="cellIs" dxfId="172" priority="105" stopIfTrue="1" operator="greaterThanOrEqual">
      <formula>"●適合"</formula>
    </cfRule>
    <cfRule type="cellIs" dxfId="171" priority="106" stopIfTrue="1" operator="equal">
      <formula>"◆未達"</formula>
    </cfRule>
    <cfRule type="cellIs" dxfId="170" priority="107" stopIfTrue="1" operator="equal">
      <formula>"▼矛盾"</formula>
    </cfRule>
  </conditionalFormatting>
  <conditionalFormatting sqref="AM48:AP48">
    <cfRule type="cellIs" dxfId="169" priority="96" stopIfTrue="1" operator="greaterThanOrEqual">
      <formula>"●適合"</formula>
    </cfRule>
    <cfRule type="cellIs" dxfId="168" priority="97" stopIfTrue="1" operator="equal">
      <formula>"◆未達"</formula>
    </cfRule>
    <cfRule type="cellIs" dxfId="167" priority="98" stopIfTrue="1" operator="equal">
      <formula>"▼矛盾"</formula>
    </cfRule>
  </conditionalFormatting>
  <conditionalFormatting sqref="AH47">
    <cfRule type="cellIs" dxfId="166" priority="99" stopIfTrue="1" operator="greaterThanOrEqual">
      <formula>"●適合"</formula>
    </cfRule>
    <cfRule type="cellIs" dxfId="165" priority="100" stopIfTrue="1" operator="equal">
      <formula>"◆未達"</formula>
    </cfRule>
    <cfRule type="cellIs" dxfId="164" priority="101" stopIfTrue="1" operator="equal">
      <formula>"▼矛盾"</formula>
    </cfRule>
  </conditionalFormatting>
  <conditionalFormatting sqref="AM50:AP50">
    <cfRule type="cellIs" dxfId="163" priority="90" stopIfTrue="1" operator="greaterThanOrEqual">
      <formula>"●適合"</formula>
    </cfRule>
    <cfRule type="cellIs" dxfId="162" priority="91" stopIfTrue="1" operator="equal">
      <formula>"◆未達"</formula>
    </cfRule>
    <cfRule type="cellIs" dxfId="161" priority="92" stopIfTrue="1" operator="equal">
      <formula>"▼矛盾"</formula>
    </cfRule>
  </conditionalFormatting>
  <conditionalFormatting sqref="AH49">
    <cfRule type="cellIs" dxfId="160" priority="93" stopIfTrue="1" operator="greaterThanOrEqual">
      <formula>"●適合"</formula>
    </cfRule>
    <cfRule type="cellIs" dxfId="159" priority="94" stopIfTrue="1" operator="equal">
      <formula>"◆未達"</formula>
    </cfRule>
    <cfRule type="cellIs" dxfId="158" priority="95" stopIfTrue="1" operator="equal">
      <formula>"▼矛盾"</formula>
    </cfRule>
  </conditionalFormatting>
  <conditionalFormatting sqref="AH139:AI139 AM140:AQ140">
    <cfRule type="cellIs" dxfId="157" priority="78" stopIfTrue="1" operator="greaterThanOrEqual">
      <formula>"●適合"</formula>
    </cfRule>
    <cfRule type="cellIs" dxfId="156" priority="79" stopIfTrue="1" operator="equal">
      <formula>"◆未達"</formula>
    </cfRule>
    <cfRule type="cellIs" dxfId="155" priority="80" stopIfTrue="1" operator="equal">
      <formula>"▼矛盾"</formula>
    </cfRule>
  </conditionalFormatting>
  <conditionalFormatting sqref="AQ148:AR148 AM148:AO148">
    <cfRule type="cellIs" dxfId="154" priority="72" stopIfTrue="1" operator="greaterThanOrEqual">
      <formula>"●適合"</formula>
    </cfRule>
    <cfRule type="cellIs" dxfId="153" priority="73" stopIfTrue="1" operator="equal">
      <formula>"◆未達"</formula>
    </cfRule>
    <cfRule type="cellIs" dxfId="152" priority="74" stopIfTrue="1" operator="equal">
      <formula>"▼矛盾"</formula>
    </cfRule>
  </conditionalFormatting>
  <conditionalFormatting sqref="AP148">
    <cfRule type="cellIs" dxfId="151" priority="69" stopIfTrue="1" operator="greaterThanOrEqual">
      <formula>"●適合"</formula>
    </cfRule>
    <cfRule type="cellIs" dxfId="150" priority="70" stopIfTrue="1" operator="equal">
      <formula>"◆未達"</formula>
    </cfRule>
    <cfRule type="cellIs" dxfId="149" priority="71" stopIfTrue="1" operator="equal">
      <formula>"▼矛盾"</formula>
    </cfRule>
  </conditionalFormatting>
  <conditionalFormatting sqref="AN146:AQ146">
    <cfRule type="cellIs" dxfId="148" priority="66" stopIfTrue="1" operator="greaterThanOrEqual">
      <formula>"●適合"</formula>
    </cfRule>
    <cfRule type="cellIs" dxfId="147" priority="67" stopIfTrue="1" operator="equal">
      <formula>"◆未達"</formula>
    </cfRule>
    <cfRule type="cellIs" dxfId="146" priority="68" stopIfTrue="1" operator="equal">
      <formula>"▼矛盾"</formula>
    </cfRule>
  </conditionalFormatting>
  <conditionalFormatting sqref="AM146">
    <cfRule type="cellIs" dxfId="145" priority="60" stopIfTrue="1" operator="greaterThanOrEqual">
      <formula>"●適合"</formula>
    </cfRule>
    <cfRule type="cellIs" dxfId="144" priority="61" stopIfTrue="1" operator="equal">
      <formula>"◆未達"</formula>
    </cfRule>
    <cfRule type="cellIs" dxfId="143" priority="62" stopIfTrue="1" operator="equal">
      <formula>"▼矛盾"</formula>
    </cfRule>
  </conditionalFormatting>
  <conditionalFormatting sqref="AN155:AQ155">
    <cfRule type="cellIs" dxfId="142" priority="57" stopIfTrue="1" operator="greaterThanOrEqual">
      <formula>"●適合"</formula>
    </cfRule>
    <cfRule type="cellIs" dxfId="141" priority="58" stopIfTrue="1" operator="equal">
      <formula>"◆未達"</formula>
    </cfRule>
    <cfRule type="cellIs" dxfId="140" priority="59" stopIfTrue="1" operator="equal">
      <formula>"▼矛盾"</formula>
    </cfRule>
  </conditionalFormatting>
  <conditionalFormatting sqref="AM155">
    <cfRule type="cellIs" dxfId="139" priority="54" stopIfTrue="1" operator="greaterThanOrEqual">
      <formula>"●適合"</formula>
    </cfRule>
    <cfRule type="cellIs" dxfId="138" priority="55" stopIfTrue="1" operator="equal">
      <formula>"◆未達"</formula>
    </cfRule>
    <cfRule type="cellIs" dxfId="137" priority="56" stopIfTrue="1" operator="equal">
      <formula>"▼矛盾"</formula>
    </cfRule>
  </conditionalFormatting>
  <conditionalFormatting sqref="AQ157:AR157 AM157:AO157">
    <cfRule type="cellIs" dxfId="136" priority="51" stopIfTrue="1" operator="greaterThanOrEqual">
      <formula>"●適合"</formula>
    </cfRule>
    <cfRule type="cellIs" dxfId="135" priority="52" stopIfTrue="1" operator="equal">
      <formula>"◆未達"</formula>
    </cfRule>
    <cfRule type="cellIs" dxfId="134" priority="53" stopIfTrue="1" operator="equal">
      <formula>"▼矛盾"</formula>
    </cfRule>
  </conditionalFormatting>
  <conditionalFormatting sqref="AP157">
    <cfRule type="cellIs" dxfId="133" priority="48" stopIfTrue="1" operator="greaterThanOrEqual">
      <formula>"●適合"</formula>
    </cfRule>
    <cfRule type="cellIs" dxfId="132" priority="49" stopIfTrue="1" operator="equal">
      <formula>"◆未達"</formula>
    </cfRule>
    <cfRule type="cellIs" dxfId="131" priority="50" stopIfTrue="1" operator="equal">
      <formula>"▼矛盾"</formula>
    </cfRule>
  </conditionalFormatting>
  <conditionalFormatting sqref="AM164:AQ164">
    <cfRule type="cellIs" dxfId="130" priority="45" stopIfTrue="1" operator="greaterThanOrEqual">
      <formula>"●適合"</formula>
    </cfRule>
    <cfRule type="cellIs" dxfId="129" priority="46" stopIfTrue="1" operator="equal">
      <formula>"◆未達"</formula>
    </cfRule>
    <cfRule type="cellIs" dxfId="128" priority="47" stopIfTrue="1" operator="equal">
      <formula>"▼矛盾"</formula>
    </cfRule>
  </conditionalFormatting>
  <conditionalFormatting sqref="AQ166:AR166 AM166:AO166">
    <cfRule type="cellIs" dxfId="127" priority="42" stopIfTrue="1" operator="greaterThanOrEqual">
      <formula>"●適合"</formula>
    </cfRule>
    <cfRule type="cellIs" dxfId="126" priority="43" stopIfTrue="1" operator="equal">
      <formula>"◆未達"</formula>
    </cfRule>
    <cfRule type="cellIs" dxfId="125" priority="44" stopIfTrue="1" operator="equal">
      <formula>"▼矛盾"</formula>
    </cfRule>
  </conditionalFormatting>
  <conditionalFormatting sqref="AP166">
    <cfRule type="cellIs" dxfId="124" priority="39" stopIfTrue="1" operator="greaterThanOrEqual">
      <formula>"●適合"</formula>
    </cfRule>
    <cfRule type="cellIs" dxfId="123" priority="40" stopIfTrue="1" operator="equal">
      <formula>"◆未達"</formula>
    </cfRule>
    <cfRule type="cellIs" dxfId="122" priority="41" stopIfTrue="1" operator="equal">
      <formula>"▼矛盾"</formula>
    </cfRule>
  </conditionalFormatting>
  <conditionalFormatting sqref="AM263:AQ263 AM265:AP269 AQ265:AQ266 AQ268:AQ269">
    <cfRule type="cellIs" dxfId="121" priority="36" stopIfTrue="1" operator="greaterThanOrEqual">
      <formula>"●適合"</formula>
    </cfRule>
    <cfRule type="cellIs" dxfId="120" priority="37" stopIfTrue="1" operator="equal">
      <formula>"◆未達"</formula>
    </cfRule>
    <cfRule type="cellIs" dxfId="119" priority="38" stopIfTrue="1" operator="equal">
      <formula>"▼矛盾"</formula>
    </cfRule>
  </conditionalFormatting>
  <conditionalFormatting sqref="AJ57">
    <cfRule type="cellIs" dxfId="118" priority="33" stopIfTrue="1" operator="greaterThanOrEqual">
      <formula>"●適合"</formula>
    </cfRule>
    <cfRule type="cellIs" dxfId="117" priority="34" stopIfTrue="1" operator="equal">
      <formula>"◆未達"</formula>
    </cfRule>
    <cfRule type="cellIs" dxfId="116" priority="35" stopIfTrue="1" operator="equal">
      <formula>"▼矛盾"</formula>
    </cfRule>
  </conditionalFormatting>
  <conditionalFormatting sqref="AP58">
    <cfRule type="cellIs" dxfId="115" priority="30" stopIfTrue="1" operator="greaterThanOrEqual">
      <formula>"●適合"</formula>
    </cfRule>
    <cfRule type="cellIs" dxfId="114" priority="31" stopIfTrue="1" operator="equal">
      <formula>"◆未達"</formula>
    </cfRule>
    <cfRule type="cellIs" dxfId="113" priority="32" stopIfTrue="1" operator="equal">
      <formula>"▼矛盾"</formula>
    </cfRule>
  </conditionalFormatting>
  <conditionalFormatting sqref="AT58">
    <cfRule type="cellIs" dxfId="112" priority="27" stopIfTrue="1" operator="greaterThanOrEqual">
      <formula>"●適合"</formula>
    </cfRule>
    <cfRule type="cellIs" dxfId="111" priority="28" stopIfTrue="1" operator="equal">
      <formula>"◆未達"</formula>
    </cfRule>
    <cfRule type="cellIs" dxfId="110" priority="29" stopIfTrue="1" operator="equal">
      <formula>"▼矛盾"</formula>
    </cfRule>
  </conditionalFormatting>
  <conditionalFormatting sqref="AM90:AO90 AQ90:AS90">
    <cfRule type="cellIs" dxfId="109" priority="24" stopIfTrue="1" operator="greaterThanOrEqual">
      <formula>"●適合"</formula>
    </cfRule>
    <cfRule type="cellIs" dxfId="108" priority="25" stopIfTrue="1" operator="equal">
      <formula>"◆未達"</formula>
    </cfRule>
    <cfRule type="cellIs" dxfId="107" priority="26" stopIfTrue="1" operator="equal">
      <formula>"▼矛盾"</formula>
    </cfRule>
  </conditionalFormatting>
  <conditionalFormatting sqref="AP90">
    <cfRule type="cellIs" dxfId="106" priority="21" stopIfTrue="1" operator="greaterThanOrEqual">
      <formula>"●適合"</formula>
    </cfRule>
    <cfRule type="cellIs" dxfId="105" priority="22" stopIfTrue="1" operator="equal">
      <formula>"◆未達"</formula>
    </cfRule>
    <cfRule type="cellIs" dxfId="104" priority="23" stopIfTrue="1" operator="equal">
      <formula>"▼矛盾"</formula>
    </cfRule>
  </conditionalFormatting>
  <conditionalFormatting sqref="AT90">
    <cfRule type="cellIs" dxfId="103" priority="18" stopIfTrue="1" operator="greaterThanOrEqual">
      <formula>"●適合"</formula>
    </cfRule>
    <cfRule type="cellIs" dxfId="102" priority="19" stopIfTrue="1" operator="equal">
      <formula>"◆未達"</formula>
    </cfRule>
    <cfRule type="cellIs" dxfId="101" priority="20" stopIfTrue="1" operator="equal">
      <formula>"▼矛盾"</formula>
    </cfRule>
  </conditionalFormatting>
  <conditionalFormatting sqref="Z254">
    <cfRule type="cellIs" dxfId="100" priority="14" stopIfTrue="1" operator="greaterThan">
      <formula>0</formula>
    </cfRule>
  </conditionalFormatting>
  <conditionalFormatting sqref="AJ254">
    <cfRule type="cellIs" dxfId="99" priority="15" stopIfTrue="1" operator="greaterThanOrEqual">
      <formula>"●適合"</formula>
    </cfRule>
    <cfRule type="cellIs" dxfId="98" priority="16" stopIfTrue="1" operator="equal">
      <formula>"◆未達"</formula>
    </cfRule>
    <cfRule type="cellIs" dxfId="97" priority="17" stopIfTrue="1" operator="equal">
      <formula>"▼矛盾"</formula>
    </cfRule>
  </conditionalFormatting>
  <conditionalFormatting sqref="Z257">
    <cfRule type="cellIs" dxfId="96" priority="13" stopIfTrue="1" operator="greaterThan">
      <formula>0</formula>
    </cfRule>
  </conditionalFormatting>
  <conditionalFormatting sqref="AJ260:AN260">
    <cfRule type="cellIs" dxfId="95" priority="10" stopIfTrue="1" operator="greaterThanOrEqual">
      <formula>"●適合"</formula>
    </cfRule>
    <cfRule type="cellIs" dxfId="94" priority="11" stopIfTrue="1" operator="equal">
      <formula>"◆未達"</formula>
    </cfRule>
    <cfRule type="cellIs" dxfId="93" priority="12" stopIfTrue="1" operator="equal">
      <formula>"▼矛盾"</formula>
    </cfRule>
  </conditionalFormatting>
  <conditionalFormatting sqref="AH256:AI256 AJ257 AM257:AQ257">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1496062992125984" bottom="0.11811023622047245" header="0" footer="0"/>
  <pageSetup paperSize="9" scale="70" fitToWidth="0" fitToHeight="0" orientation="portrait" r:id="rId1"/>
  <headerFooter alignWithMargins="0"/>
  <rowBreaks count="5" manualBreakCount="5">
    <brk id="50" min="1" max="28" man="1"/>
    <brk id="93" min="1" max="28" man="1"/>
    <brk id="162" min="1" max="28" man="1"/>
    <brk id="222" min="1" max="28" man="1"/>
    <brk id="27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259"/>
  <sheetViews>
    <sheetView view="pageBreakPreview" topLeftCell="B1" zoomScaleNormal="100" zoomScaleSheetLayoutView="100" workbookViewId="0">
      <selection activeCell="K10" sqref="K10"/>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699" t="s">
        <v>625</v>
      </c>
      <c r="C2" s="699"/>
      <c r="D2" s="699"/>
      <c r="E2" s="699"/>
      <c r="H2" s="3"/>
      <c r="I2" s="4"/>
      <c r="J2" s="4"/>
      <c r="K2" s="4"/>
      <c r="L2" s="4"/>
      <c r="M2" s="4"/>
      <c r="N2" s="4"/>
      <c r="O2" s="4"/>
      <c r="P2" s="4"/>
      <c r="Q2" s="4"/>
      <c r="AB2" s="9"/>
      <c r="AC2" s="351" t="s">
        <v>600</v>
      </c>
    </row>
    <row r="3" spans="2:88" ht="35.25" customHeight="1" x14ac:dyDescent="0.15">
      <c r="B3" s="558" t="s">
        <v>587</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row>
    <row r="4" spans="2:88" ht="9.75" customHeight="1" x14ac:dyDescent="0.15">
      <c r="B4" s="5"/>
      <c r="C4" s="5"/>
      <c r="D4" s="490"/>
      <c r="E4" s="770"/>
      <c r="F4" s="264"/>
      <c r="G4" s="264"/>
      <c r="H4" s="267"/>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
      <c r="B5" s="10" t="s">
        <v>483</v>
      </c>
      <c r="C5" s="11"/>
      <c r="D5" s="12"/>
      <c r="E5" s="12"/>
      <c r="H5" s="13"/>
      <c r="AC5" s="14"/>
      <c r="AM5" s="15" t="s">
        <v>65</v>
      </c>
      <c r="AN5" s="15" t="s">
        <v>66</v>
      </c>
      <c r="AO5" s="15" t="s">
        <v>67</v>
      </c>
      <c r="AP5" s="15" t="s">
        <v>68</v>
      </c>
      <c r="AQ5" s="16" t="s">
        <v>482</v>
      </c>
    </row>
    <row r="6" spans="2:88" ht="20.100000000000001" customHeight="1" thickBot="1" x14ac:dyDescent="0.2">
      <c r="B6" s="266" t="s">
        <v>429</v>
      </c>
      <c r="C6" s="473" t="s">
        <v>71</v>
      </c>
      <c r="D6" s="771"/>
      <c r="E6" s="265" t="s">
        <v>481</v>
      </c>
      <c r="F6" s="473" t="s">
        <v>73</v>
      </c>
      <c r="G6" s="772"/>
      <c r="H6" s="6"/>
      <c r="I6" s="264"/>
      <c r="J6" s="264"/>
      <c r="K6" s="264"/>
      <c r="L6" s="264"/>
      <c r="M6" s="264"/>
      <c r="N6" s="264"/>
      <c r="O6" s="264"/>
      <c r="P6" s="264"/>
      <c r="Q6" s="264"/>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15">
      <c r="B7" s="263"/>
      <c r="C7" s="700" t="s">
        <v>626</v>
      </c>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
      <c r="B8" s="19" t="s">
        <v>74</v>
      </c>
      <c r="C8" s="18"/>
      <c r="D8" s="18"/>
      <c r="I8" s="524" t="s">
        <v>75</v>
      </c>
      <c r="J8" s="524"/>
      <c r="K8" s="524"/>
      <c r="L8" s="524"/>
      <c r="M8" s="524"/>
      <c r="N8" s="524"/>
      <c r="O8" s="524"/>
      <c r="P8" s="524"/>
      <c r="Q8" s="524"/>
      <c r="R8" s="524" t="s">
        <v>486</v>
      </c>
      <c r="S8" s="524"/>
      <c r="T8" s="524"/>
      <c r="U8" s="524"/>
      <c r="V8" s="524"/>
      <c r="W8" s="524"/>
      <c r="X8" s="524"/>
      <c r="Y8" s="524"/>
      <c r="Z8" s="524"/>
      <c r="AA8" s="524"/>
      <c r="AB8" s="524"/>
      <c r="AC8" s="20" t="s">
        <v>76</v>
      </c>
      <c r="AH8" s="708" t="s">
        <v>485</v>
      </c>
      <c r="AI8" s="709"/>
      <c r="AJ8" s="709"/>
    </row>
    <row r="9" spans="2:88" ht="32.1" customHeight="1" thickBot="1" x14ac:dyDescent="0.2">
      <c r="B9" s="507" t="s">
        <v>77</v>
      </c>
      <c r="C9" s="508"/>
      <c r="D9" s="509"/>
      <c r="E9" s="509"/>
      <c r="F9" s="509"/>
      <c r="G9" s="509"/>
      <c r="H9" s="509"/>
      <c r="I9" s="472" t="s">
        <v>78</v>
      </c>
      <c r="J9" s="473"/>
      <c r="K9" s="473"/>
      <c r="L9" s="473"/>
      <c r="M9" s="473"/>
      <c r="N9" s="473"/>
      <c r="O9" s="473"/>
      <c r="P9" s="473"/>
      <c r="Q9" s="474"/>
      <c r="R9" s="472" t="s">
        <v>598</v>
      </c>
      <c r="S9" s="473"/>
      <c r="T9" s="473"/>
      <c r="U9" s="473"/>
      <c r="V9" s="473"/>
      <c r="W9" s="473"/>
      <c r="X9" s="473"/>
      <c r="Y9" s="473"/>
      <c r="Z9" s="473"/>
      <c r="AA9" s="473"/>
      <c r="AB9" s="474"/>
      <c r="AC9" s="22" t="s">
        <v>80</v>
      </c>
      <c r="AH9" s="21" t="s">
        <v>81</v>
      </c>
      <c r="AI9" s="21"/>
      <c r="AJ9" s="21" t="s">
        <v>82</v>
      </c>
    </row>
    <row r="10" spans="2:88" ht="22.5" customHeight="1" thickBot="1" x14ac:dyDescent="0.2">
      <c r="B10" s="299" t="s">
        <v>547</v>
      </c>
      <c r="C10" s="279"/>
      <c r="D10" s="280"/>
      <c r="E10" s="280"/>
      <c r="F10" s="280"/>
      <c r="G10" s="280"/>
      <c r="H10" s="280"/>
      <c r="I10" s="281"/>
      <c r="J10" s="281"/>
      <c r="K10" s="281"/>
      <c r="L10" s="281"/>
      <c r="M10" s="281"/>
      <c r="N10" s="281"/>
      <c r="O10" s="281"/>
      <c r="P10" s="281"/>
      <c r="Q10" s="281"/>
      <c r="R10" s="282"/>
      <c r="S10" s="282"/>
      <c r="T10" s="282"/>
      <c r="U10" s="282"/>
      <c r="V10" s="282"/>
      <c r="W10" s="282"/>
      <c r="X10" s="282"/>
      <c r="Y10" s="282"/>
      <c r="Z10" s="282"/>
      <c r="AA10" s="282"/>
      <c r="AB10" s="282"/>
      <c r="AC10" s="283"/>
      <c r="AH10" s="21"/>
      <c r="AI10" s="21"/>
      <c r="AJ10" s="21"/>
      <c r="BB10" s="2"/>
      <c r="BC10" s="2"/>
      <c r="BD10" s="2"/>
      <c r="BF10" s="2"/>
      <c r="BJ10" s="1"/>
      <c r="BK10" s="1"/>
      <c r="BL10" s="1"/>
      <c r="BM10" s="1"/>
      <c r="BN10" s="1"/>
    </row>
    <row r="11" spans="2:88" ht="29.25" customHeight="1" x14ac:dyDescent="0.15">
      <c r="B11" s="765" t="s">
        <v>550</v>
      </c>
      <c r="C11" s="766"/>
      <c r="D11" s="766"/>
      <c r="E11" s="766"/>
      <c r="F11" s="766"/>
      <c r="G11" s="766"/>
      <c r="H11" s="767"/>
      <c r="I11" s="769" t="s">
        <v>70</v>
      </c>
      <c r="J11" s="644" t="s">
        <v>312</v>
      </c>
      <c r="K11" s="644"/>
      <c r="L11" s="322"/>
      <c r="M11" s="323"/>
      <c r="N11" s="802" t="s">
        <v>85</v>
      </c>
      <c r="O11" s="803" t="s">
        <v>313</v>
      </c>
      <c r="P11" s="803"/>
      <c r="Q11" s="324"/>
      <c r="R11" s="804" t="s">
        <v>539</v>
      </c>
      <c r="S11" s="805"/>
      <c r="T11" s="805"/>
      <c r="U11" s="805"/>
      <c r="V11" s="805"/>
      <c r="W11" s="805"/>
      <c r="X11" s="805"/>
      <c r="Y11" s="805"/>
      <c r="Z11" s="805"/>
      <c r="AA11" s="805"/>
      <c r="AB11" s="806"/>
      <c r="AC11" s="810"/>
      <c r="AE11" s="42" t="str">
        <f>I11</f>
        <v>□</v>
      </c>
      <c r="AH11" s="43" t="str">
        <f>IF(AE11&amp;AE12="■□","●適合",IF(AE11&amp;AE12="□■","◆未達",IF(AE11&amp;AE12="□□","■未答","▼矛盾")))</f>
        <v>■未答</v>
      </c>
      <c r="AI11" s="21"/>
      <c r="AJ11" s="21"/>
      <c r="AL11" s="37" t="s">
        <v>87</v>
      </c>
      <c r="AM11" s="46" t="s">
        <v>88</v>
      </c>
      <c r="AN11" s="46" t="s">
        <v>89</v>
      </c>
      <c r="AO11" s="46" t="s">
        <v>90</v>
      </c>
      <c r="AP11" s="46" t="s">
        <v>91</v>
      </c>
      <c r="BB11" s="2"/>
      <c r="BC11" s="2"/>
      <c r="BD11" s="2"/>
      <c r="BF11" s="2"/>
      <c r="BJ11" s="1"/>
      <c r="BK11" s="1"/>
      <c r="BL11" s="1"/>
      <c r="BM11" s="1"/>
      <c r="BN11" s="1"/>
    </row>
    <row r="12" spans="2:88" ht="29.25" customHeight="1" x14ac:dyDescent="0.15">
      <c r="B12" s="768"/>
      <c r="C12" s="396"/>
      <c r="D12" s="396"/>
      <c r="E12" s="396"/>
      <c r="F12" s="396"/>
      <c r="G12" s="396"/>
      <c r="H12" s="397"/>
      <c r="I12" s="374"/>
      <c r="J12" s="398"/>
      <c r="K12" s="398"/>
      <c r="L12" s="325"/>
      <c r="M12" s="326"/>
      <c r="N12" s="407"/>
      <c r="O12" s="406"/>
      <c r="P12" s="406"/>
      <c r="Q12" s="308"/>
      <c r="R12" s="807"/>
      <c r="S12" s="808"/>
      <c r="T12" s="808"/>
      <c r="U12" s="808"/>
      <c r="V12" s="808"/>
      <c r="W12" s="808"/>
      <c r="X12" s="808"/>
      <c r="Y12" s="808"/>
      <c r="Z12" s="808"/>
      <c r="AA12" s="808"/>
      <c r="AB12" s="809"/>
      <c r="AC12" s="811"/>
      <c r="AE12" s="1" t="str">
        <f>N11</f>
        <v>□</v>
      </c>
      <c r="AH12" s="21"/>
      <c r="AI12" s="21"/>
      <c r="AJ12" s="21"/>
      <c r="AM12" s="43" t="s">
        <v>66</v>
      </c>
      <c r="AN12" s="43" t="s">
        <v>67</v>
      </c>
      <c r="AO12" s="45" t="s">
        <v>92</v>
      </c>
      <c r="AP12" s="45" t="s">
        <v>68</v>
      </c>
      <c r="BB12" s="2"/>
      <c r="BC12" s="2"/>
      <c r="BD12" s="2"/>
      <c r="BF12" s="2"/>
      <c r="BJ12" s="1"/>
      <c r="BK12" s="1"/>
      <c r="BL12" s="1"/>
      <c r="BM12" s="1"/>
      <c r="BN12" s="1"/>
    </row>
    <row r="13" spans="2:88" ht="36" customHeight="1" x14ac:dyDescent="0.15">
      <c r="B13" s="375" t="s">
        <v>551</v>
      </c>
      <c r="C13" s="376"/>
      <c r="D13" s="376"/>
      <c r="E13" s="376"/>
      <c r="F13" s="376"/>
      <c r="G13" s="376"/>
      <c r="H13" s="377"/>
      <c r="I13" s="327"/>
      <c r="J13" s="328"/>
      <c r="K13" s="328"/>
      <c r="L13" s="328"/>
      <c r="M13" s="328"/>
      <c r="N13" s="328"/>
      <c r="O13" s="328"/>
      <c r="P13" s="328"/>
      <c r="Q13" s="329"/>
      <c r="R13" s="386" t="s">
        <v>536</v>
      </c>
      <c r="S13" s="387"/>
      <c r="T13" s="387"/>
      <c r="U13" s="387"/>
      <c r="V13" s="387"/>
      <c r="W13" s="387"/>
      <c r="X13" s="387"/>
      <c r="Y13" s="387"/>
      <c r="Z13" s="387"/>
      <c r="AA13" s="387"/>
      <c r="AB13" s="388"/>
      <c r="AC13" s="294"/>
      <c r="AH13" s="21"/>
      <c r="AI13" s="21"/>
      <c r="AJ13" s="21"/>
      <c r="BB13" s="2"/>
      <c r="BC13" s="2"/>
      <c r="BD13" s="2"/>
      <c r="BF13" s="2"/>
      <c r="BJ13" s="1"/>
      <c r="BK13" s="1"/>
      <c r="BL13" s="1"/>
      <c r="BM13" s="1"/>
      <c r="BN13" s="1"/>
    </row>
    <row r="14" spans="2:88" ht="13.5" customHeight="1" x14ac:dyDescent="0.15">
      <c r="B14" s="300"/>
      <c r="C14" s="386" t="s">
        <v>514</v>
      </c>
      <c r="D14" s="387"/>
      <c r="E14" s="387"/>
      <c r="F14" s="387"/>
      <c r="G14" s="387"/>
      <c r="H14" s="388"/>
      <c r="I14" s="373" t="s">
        <v>70</v>
      </c>
      <c r="J14" s="382" t="s">
        <v>312</v>
      </c>
      <c r="K14" s="382"/>
      <c r="L14" s="330"/>
      <c r="M14" s="331"/>
      <c r="N14" s="384" t="s">
        <v>85</v>
      </c>
      <c r="O14" s="405" t="s">
        <v>313</v>
      </c>
      <c r="P14" s="405"/>
      <c r="Q14" s="307"/>
      <c r="R14" s="389"/>
      <c r="S14" s="390"/>
      <c r="T14" s="390"/>
      <c r="U14" s="390"/>
      <c r="V14" s="390"/>
      <c r="W14" s="390"/>
      <c r="X14" s="390"/>
      <c r="Y14" s="390"/>
      <c r="Z14" s="390"/>
      <c r="AA14" s="390"/>
      <c r="AB14" s="391"/>
      <c r="AC14" s="815"/>
      <c r="AE14" s="42" t="str">
        <f>I14</f>
        <v>□</v>
      </c>
      <c r="AH14" s="43" t="str">
        <f>IF(AE14&amp;AE15="■□","●適合",IF(AE14&amp;AE15="□■","◆未達",IF(AE14&amp;AE15="□□","■未答","▼矛盾")))</f>
        <v>■未答</v>
      </c>
      <c r="AI14" s="21"/>
      <c r="AJ14" s="21"/>
      <c r="AL14" s="37" t="s">
        <v>87</v>
      </c>
      <c r="AM14" s="46" t="s">
        <v>88</v>
      </c>
      <c r="AN14" s="46" t="s">
        <v>89</v>
      </c>
      <c r="AO14" s="46" t="s">
        <v>90</v>
      </c>
      <c r="AP14" s="46" t="s">
        <v>91</v>
      </c>
      <c r="BB14" s="2"/>
      <c r="BC14" s="2"/>
      <c r="BD14" s="2"/>
      <c r="BF14" s="2"/>
      <c r="BJ14" s="1"/>
      <c r="BK14" s="1"/>
      <c r="BL14" s="1"/>
      <c r="BM14" s="1"/>
      <c r="BN14" s="1"/>
    </row>
    <row r="15" spans="2:88" ht="13.5" customHeight="1" x14ac:dyDescent="0.15">
      <c r="B15" s="300"/>
      <c r="C15" s="395"/>
      <c r="D15" s="396"/>
      <c r="E15" s="396"/>
      <c r="F15" s="396"/>
      <c r="G15" s="396"/>
      <c r="H15" s="397"/>
      <c r="I15" s="374"/>
      <c r="J15" s="398"/>
      <c r="K15" s="398"/>
      <c r="L15" s="325"/>
      <c r="M15" s="326"/>
      <c r="N15" s="407"/>
      <c r="O15" s="406"/>
      <c r="P15" s="406"/>
      <c r="Q15" s="310"/>
      <c r="R15" s="389"/>
      <c r="S15" s="390"/>
      <c r="T15" s="390"/>
      <c r="U15" s="390"/>
      <c r="V15" s="390"/>
      <c r="W15" s="390"/>
      <c r="X15" s="390"/>
      <c r="Y15" s="390"/>
      <c r="Z15" s="390"/>
      <c r="AA15" s="390"/>
      <c r="AB15" s="391"/>
      <c r="AC15" s="816"/>
      <c r="AE15" s="1" t="str">
        <f>N14</f>
        <v>□</v>
      </c>
      <c r="AH15" s="21"/>
      <c r="AI15" s="21"/>
      <c r="AJ15" s="21"/>
      <c r="AM15" s="43" t="s">
        <v>66</v>
      </c>
      <c r="AN15" s="43" t="s">
        <v>67</v>
      </c>
      <c r="AO15" s="45" t="s">
        <v>92</v>
      </c>
      <c r="AP15" s="45" t="s">
        <v>68</v>
      </c>
      <c r="BB15" s="2"/>
      <c r="BC15" s="2"/>
      <c r="BD15" s="2"/>
      <c r="BF15" s="2"/>
      <c r="BJ15" s="1"/>
      <c r="BK15" s="1"/>
      <c r="BL15" s="1"/>
      <c r="BM15" s="1"/>
      <c r="BN15" s="1"/>
    </row>
    <row r="16" spans="2:88" ht="14.25" customHeight="1" x14ac:dyDescent="0.15">
      <c r="B16" s="300"/>
      <c r="C16" s="386" t="s">
        <v>515</v>
      </c>
      <c r="D16" s="387"/>
      <c r="E16" s="387"/>
      <c r="F16" s="387"/>
      <c r="G16" s="387"/>
      <c r="H16" s="388"/>
      <c r="I16" s="373" t="s">
        <v>70</v>
      </c>
      <c r="J16" s="382" t="s">
        <v>312</v>
      </c>
      <c r="K16" s="382"/>
      <c r="L16" s="330"/>
      <c r="M16" s="331"/>
      <c r="N16" s="384" t="s">
        <v>85</v>
      </c>
      <c r="O16" s="405" t="s">
        <v>313</v>
      </c>
      <c r="P16" s="405"/>
      <c r="Q16" s="307"/>
      <c r="R16" s="389"/>
      <c r="S16" s="390"/>
      <c r="T16" s="390"/>
      <c r="U16" s="390"/>
      <c r="V16" s="390"/>
      <c r="W16" s="390"/>
      <c r="X16" s="390"/>
      <c r="Y16" s="390"/>
      <c r="Z16" s="390"/>
      <c r="AA16" s="390"/>
      <c r="AB16" s="391"/>
      <c r="AC16" s="815"/>
      <c r="AE16" s="42" t="str">
        <f>I16</f>
        <v>□</v>
      </c>
      <c r="AH16" s="43" t="str">
        <f>IF(AE16&amp;AE17="■□","●適合",IF(AE16&amp;AE17="□■","◆未達",IF(AE16&amp;AE17="□□","■未答","▼矛盾")))</f>
        <v>■未答</v>
      </c>
      <c r="AI16" s="21"/>
      <c r="AJ16" s="21"/>
      <c r="AL16" s="37" t="s">
        <v>87</v>
      </c>
      <c r="AM16" s="46" t="s">
        <v>88</v>
      </c>
      <c r="AN16" s="46" t="s">
        <v>89</v>
      </c>
      <c r="AO16" s="46" t="s">
        <v>90</v>
      </c>
      <c r="AP16" s="46" t="s">
        <v>91</v>
      </c>
      <c r="BB16" s="2"/>
      <c r="BC16" s="2"/>
      <c r="BD16" s="2"/>
      <c r="BF16" s="2"/>
      <c r="BJ16" s="1"/>
      <c r="BK16" s="1"/>
      <c r="BL16" s="1"/>
      <c r="BM16" s="1"/>
      <c r="BN16" s="1"/>
    </row>
    <row r="17" spans="2:66" ht="14.25" customHeight="1" x14ac:dyDescent="0.15">
      <c r="B17" s="300"/>
      <c r="C17" s="395"/>
      <c r="D17" s="396"/>
      <c r="E17" s="396"/>
      <c r="F17" s="396"/>
      <c r="G17" s="396"/>
      <c r="H17" s="397"/>
      <c r="I17" s="374"/>
      <c r="J17" s="398"/>
      <c r="K17" s="398"/>
      <c r="L17" s="325"/>
      <c r="M17" s="326"/>
      <c r="N17" s="407"/>
      <c r="O17" s="406"/>
      <c r="P17" s="406"/>
      <c r="Q17" s="310"/>
      <c r="R17" s="389"/>
      <c r="S17" s="390"/>
      <c r="T17" s="390"/>
      <c r="U17" s="390"/>
      <c r="V17" s="390"/>
      <c r="W17" s="390"/>
      <c r="X17" s="390"/>
      <c r="Y17" s="390"/>
      <c r="Z17" s="390"/>
      <c r="AA17" s="390"/>
      <c r="AB17" s="391"/>
      <c r="AC17" s="816"/>
      <c r="AE17" s="1" t="str">
        <f>N16</f>
        <v>□</v>
      </c>
      <c r="AH17" s="21"/>
      <c r="AI17" s="21"/>
      <c r="AJ17" s="21"/>
      <c r="AM17" s="43" t="s">
        <v>66</v>
      </c>
      <c r="AN17" s="43" t="s">
        <v>67</v>
      </c>
      <c r="AO17" s="45" t="s">
        <v>92</v>
      </c>
      <c r="AP17" s="45" t="s">
        <v>68</v>
      </c>
      <c r="BB17" s="2"/>
      <c r="BC17" s="2"/>
      <c r="BD17" s="2"/>
      <c r="BF17" s="2"/>
      <c r="BJ17" s="1"/>
      <c r="BK17" s="1"/>
      <c r="BL17" s="1"/>
      <c r="BM17" s="1"/>
      <c r="BN17" s="1"/>
    </row>
    <row r="18" spans="2:66" ht="14.25" customHeight="1" x14ac:dyDescent="0.15">
      <c r="B18" s="300"/>
      <c r="C18" s="386" t="s">
        <v>516</v>
      </c>
      <c r="D18" s="387"/>
      <c r="E18" s="387"/>
      <c r="F18" s="387"/>
      <c r="G18" s="387"/>
      <c r="H18" s="388"/>
      <c r="I18" s="373" t="s">
        <v>70</v>
      </c>
      <c r="J18" s="382" t="s">
        <v>312</v>
      </c>
      <c r="K18" s="382"/>
      <c r="L18" s="330"/>
      <c r="M18" s="331"/>
      <c r="N18" s="384" t="s">
        <v>85</v>
      </c>
      <c r="O18" s="405" t="s">
        <v>313</v>
      </c>
      <c r="P18" s="405"/>
      <c r="Q18" s="307"/>
      <c r="R18" s="389"/>
      <c r="S18" s="390"/>
      <c r="T18" s="390"/>
      <c r="U18" s="390"/>
      <c r="V18" s="390"/>
      <c r="W18" s="390"/>
      <c r="X18" s="390"/>
      <c r="Y18" s="390"/>
      <c r="Z18" s="390"/>
      <c r="AA18" s="390"/>
      <c r="AB18" s="391"/>
      <c r="AC18" s="815"/>
      <c r="AE18" s="42" t="str">
        <f>I18</f>
        <v>□</v>
      </c>
      <c r="AH18" s="43" t="str">
        <f>IF(AE18&amp;AE19="■□","●適合",IF(AE18&amp;AE19="□■","◆未達",IF(AE18&amp;AE19="□□","■未答","▼矛盾")))</f>
        <v>■未答</v>
      </c>
      <c r="AI18" s="21"/>
      <c r="AJ18" s="21"/>
      <c r="AL18" s="37" t="s">
        <v>87</v>
      </c>
      <c r="AM18" s="46" t="s">
        <v>88</v>
      </c>
      <c r="AN18" s="46" t="s">
        <v>89</v>
      </c>
      <c r="AO18" s="46" t="s">
        <v>90</v>
      </c>
      <c r="AP18" s="46" t="s">
        <v>91</v>
      </c>
      <c r="BB18" s="2"/>
      <c r="BC18" s="2"/>
      <c r="BD18" s="2"/>
      <c r="BF18" s="2"/>
      <c r="BJ18" s="1"/>
      <c r="BK18" s="1"/>
      <c r="BL18" s="1"/>
      <c r="BM18" s="1"/>
      <c r="BN18" s="1"/>
    </row>
    <row r="19" spans="2:66" ht="14.25" customHeight="1" x14ac:dyDescent="0.15">
      <c r="B19" s="301"/>
      <c r="C19" s="395"/>
      <c r="D19" s="396"/>
      <c r="E19" s="396"/>
      <c r="F19" s="396"/>
      <c r="G19" s="396"/>
      <c r="H19" s="397"/>
      <c r="I19" s="374"/>
      <c r="J19" s="398"/>
      <c r="K19" s="398"/>
      <c r="L19" s="325"/>
      <c r="M19" s="326"/>
      <c r="N19" s="407"/>
      <c r="O19" s="406"/>
      <c r="P19" s="406"/>
      <c r="Q19" s="310"/>
      <c r="R19" s="395"/>
      <c r="S19" s="396"/>
      <c r="T19" s="396"/>
      <c r="U19" s="396"/>
      <c r="V19" s="396"/>
      <c r="W19" s="396"/>
      <c r="X19" s="396"/>
      <c r="Y19" s="396"/>
      <c r="Z19" s="396"/>
      <c r="AA19" s="396"/>
      <c r="AB19" s="397"/>
      <c r="AC19" s="816"/>
      <c r="AE19" s="1" t="str">
        <f>N18</f>
        <v>□</v>
      </c>
      <c r="AH19" s="21"/>
      <c r="AI19" s="21"/>
      <c r="AJ19" s="21"/>
      <c r="AM19" s="43" t="s">
        <v>66</v>
      </c>
      <c r="AN19" s="43" t="s">
        <v>67</v>
      </c>
      <c r="AO19" s="45" t="s">
        <v>92</v>
      </c>
      <c r="AP19" s="45" t="s">
        <v>68</v>
      </c>
      <c r="BB19" s="2"/>
      <c r="BC19" s="2"/>
      <c r="BD19" s="2"/>
      <c r="BF19" s="2"/>
      <c r="BJ19" s="1"/>
      <c r="BK19" s="1"/>
      <c r="BL19" s="1"/>
      <c r="BM19" s="1"/>
      <c r="BN19" s="1"/>
    </row>
    <row r="20" spans="2:66" ht="36.75" customHeight="1" x14ac:dyDescent="0.15">
      <c r="B20" s="375" t="s">
        <v>552</v>
      </c>
      <c r="C20" s="376"/>
      <c r="D20" s="376"/>
      <c r="E20" s="376"/>
      <c r="F20" s="376"/>
      <c r="G20" s="376"/>
      <c r="H20" s="377"/>
      <c r="I20" s="327"/>
      <c r="J20" s="328"/>
      <c r="K20" s="328"/>
      <c r="L20" s="328"/>
      <c r="M20" s="328"/>
      <c r="N20" s="328"/>
      <c r="O20" s="328"/>
      <c r="P20" s="328"/>
      <c r="Q20" s="329"/>
      <c r="R20" s="386" t="s">
        <v>538</v>
      </c>
      <c r="S20" s="387"/>
      <c r="T20" s="387"/>
      <c r="U20" s="387"/>
      <c r="V20" s="387"/>
      <c r="W20" s="387"/>
      <c r="X20" s="387"/>
      <c r="Y20" s="387"/>
      <c r="Z20" s="387"/>
      <c r="AA20" s="387"/>
      <c r="AB20" s="388"/>
      <c r="AC20" s="294"/>
      <c r="AH20" s="21"/>
      <c r="AI20" s="21"/>
      <c r="AJ20" s="21"/>
      <c r="BB20" s="2"/>
      <c r="BC20" s="2"/>
      <c r="BD20" s="2"/>
      <c r="BF20" s="2"/>
      <c r="BJ20" s="1"/>
      <c r="BK20" s="1"/>
      <c r="BL20" s="1"/>
      <c r="BM20" s="1"/>
      <c r="BN20" s="1"/>
    </row>
    <row r="21" spans="2:66" ht="14.25" customHeight="1" x14ac:dyDescent="0.15">
      <c r="B21" s="300"/>
      <c r="C21" s="386" t="s">
        <v>517</v>
      </c>
      <c r="D21" s="387"/>
      <c r="E21" s="387"/>
      <c r="F21" s="387"/>
      <c r="G21" s="387"/>
      <c r="H21" s="388"/>
      <c r="I21" s="373" t="s">
        <v>70</v>
      </c>
      <c r="J21" s="382" t="s">
        <v>312</v>
      </c>
      <c r="K21" s="382"/>
      <c r="L21" s="330"/>
      <c r="M21" s="331"/>
      <c r="N21" s="384" t="s">
        <v>85</v>
      </c>
      <c r="O21" s="405" t="s">
        <v>313</v>
      </c>
      <c r="P21" s="405"/>
      <c r="Q21" s="307"/>
      <c r="R21" s="389"/>
      <c r="S21" s="390"/>
      <c r="T21" s="390"/>
      <c r="U21" s="390"/>
      <c r="V21" s="390"/>
      <c r="W21" s="390"/>
      <c r="X21" s="390"/>
      <c r="Y21" s="390"/>
      <c r="Z21" s="390"/>
      <c r="AA21" s="390"/>
      <c r="AB21" s="391"/>
      <c r="AC21" s="815"/>
      <c r="AE21" s="42" t="str">
        <f>I21</f>
        <v>□</v>
      </c>
      <c r="AH21" s="43" t="str">
        <f>IF(AE21&amp;AE22="■□","●適合",IF(AE21&amp;AE22="□■","◆未達",IF(AE21&amp;AE22="□□","■未答","▼矛盾")))</f>
        <v>■未答</v>
      </c>
      <c r="AI21" s="21"/>
      <c r="AJ21" s="21"/>
      <c r="AL21" s="37" t="s">
        <v>87</v>
      </c>
      <c r="AM21" s="46" t="s">
        <v>88</v>
      </c>
      <c r="AN21" s="46" t="s">
        <v>89</v>
      </c>
      <c r="AO21" s="46" t="s">
        <v>90</v>
      </c>
      <c r="AP21" s="46" t="s">
        <v>91</v>
      </c>
      <c r="BB21" s="2"/>
      <c r="BC21" s="2"/>
      <c r="BD21" s="2"/>
      <c r="BF21" s="2"/>
      <c r="BJ21" s="1"/>
      <c r="BK21" s="1"/>
      <c r="BL21" s="1"/>
      <c r="BM21" s="1"/>
      <c r="BN21" s="1"/>
    </row>
    <row r="22" spans="2:66" ht="14.25" customHeight="1" x14ac:dyDescent="0.15">
      <c r="B22" s="300"/>
      <c r="C22" s="395"/>
      <c r="D22" s="396"/>
      <c r="E22" s="396"/>
      <c r="F22" s="396"/>
      <c r="G22" s="396"/>
      <c r="H22" s="397"/>
      <c r="I22" s="374"/>
      <c r="J22" s="398"/>
      <c r="K22" s="398"/>
      <c r="L22" s="325"/>
      <c r="M22" s="326"/>
      <c r="N22" s="407"/>
      <c r="O22" s="406"/>
      <c r="P22" s="406"/>
      <c r="Q22" s="310"/>
      <c r="R22" s="389"/>
      <c r="S22" s="390"/>
      <c r="T22" s="390"/>
      <c r="U22" s="390"/>
      <c r="V22" s="390"/>
      <c r="W22" s="390"/>
      <c r="X22" s="390"/>
      <c r="Y22" s="390"/>
      <c r="Z22" s="390"/>
      <c r="AA22" s="390"/>
      <c r="AB22" s="391"/>
      <c r="AC22" s="816"/>
      <c r="AE22" s="1" t="str">
        <f>N21</f>
        <v>□</v>
      </c>
      <c r="AH22" s="21"/>
      <c r="AI22" s="21"/>
      <c r="AJ22" s="21"/>
      <c r="AM22" s="43" t="s">
        <v>66</v>
      </c>
      <c r="AN22" s="43" t="s">
        <v>67</v>
      </c>
      <c r="AO22" s="45" t="s">
        <v>92</v>
      </c>
      <c r="AP22" s="45" t="s">
        <v>68</v>
      </c>
      <c r="BB22" s="2"/>
      <c r="BC22" s="2"/>
      <c r="BD22" s="2"/>
      <c r="BF22" s="2"/>
      <c r="BJ22" s="1"/>
      <c r="BK22" s="1"/>
      <c r="BL22" s="1"/>
      <c r="BM22" s="1"/>
      <c r="BN22" s="1"/>
    </row>
    <row r="23" spans="2:66" ht="14.25" customHeight="1" x14ac:dyDescent="0.15">
      <c r="B23" s="300"/>
      <c r="C23" s="386" t="s">
        <v>518</v>
      </c>
      <c r="D23" s="387"/>
      <c r="E23" s="387"/>
      <c r="F23" s="387"/>
      <c r="G23" s="387"/>
      <c r="H23" s="388"/>
      <c r="I23" s="373" t="s">
        <v>70</v>
      </c>
      <c r="J23" s="382" t="s">
        <v>312</v>
      </c>
      <c r="K23" s="382"/>
      <c r="L23" s="330"/>
      <c r="M23" s="331"/>
      <c r="N23" s="384" t="s">
        <v>85</v>
      </c>
      <c r="O23" s="405" t="s">
        <v>313</v>
      </c>
      <c r="P23" s="405"/>
      <c r="Q23" s="307"/>
      <c r="R23" s="389"/>
      <c r="S23" s="390"/>
      <c r="T23" s="390"/>
      <c r="U23" s="390"/>
      <c r="V23" s="390"/>
      <c r="W23" s="390"/>
      <c r="X23" s="390"/>
      <c r="Y23" s="390"/>
      <c r="Z23" s="390"/>
      <c r="AA23" s="390"/>
      <c r="AB23" s="391"/>
      <c r="AC23" s="815"/>
      <c r="AE23" s="42" t="str">
        <f>I23</f>
        <v>□</v>
      </c>
      <c r="AH23" s="43" t="str">
        <f>IF(AE23&amp;AE24="■□","●適合",IF(AE23&amp;AE24="□■","◆未達",IF(AE23&amp;AE24="□□","■未答","▼矛盾")))</f>
        <v>■未答</v>
      </c>
      <c r="AI23" s="21"/>
      <c r="AJ23" s="21"/>
      <c r="AL23" s="37" t="s">
        <v>87</v>
      </c>
      <c r="AM23" s="46" t="s">
        <v>88</v>
      </c>
      <c r="AN23" s="46" t="s">
        <v>89</v>
      </c>
      <c r="AO23" s="46" t="s">
        <v>90</v>
      </c>
      <c r="AP23" s="46" t="s">
        <v>91</v>
      </c>
      <c r="BB23" s="2"/>
      <c r="BC23" s="2"/>
      <c r="BD23" s="2"/>
      <c r="BF23" s="2"/>
      <c r="BJ23" s="1"/>
      <c r="BK23" s="1"/>
      <c r="BL23" s="1"/>
      <c r="BM23" s="1"/>
      <c r="BN23" s="1"/>
    </row>
    <row r="24" spans="2:66" ht="14.25" customHeight="1" x14ac:dyDescent="0.15">
      <c r="B24" s="301"/>
      <c r="C24" s="395"/>
      <c r="D24" s="396"/>
      <c r="E24" s="396"/>
      <c r="F24" s="396"/>
      <c r="G24" s="396"/>
      <c r="H24" s="397"/>
      <c r="I24" s="374"/>
      <c r="J24" s="398"/>
      <c r="K24" s="398"/>
      <c r="L24" s="325"/>
      <c r="M24" s="326"/>
      <c r="N24" s="407"/>
      <c r="O24" s="406"/>
      <c r="P24" s="406"/>
      <c r="Q24" s="310"/>
      <c r="R24" s="395"/>
      <c r="S24" s="396"/>
      <c r="T24" s="396"/>
      <c r="U24" s="396"/>
      <c r="V24" s="396"/>
      <c r="W24" s="396"/>
      <c r="X24" s="396"/>
      <c r="Y24" s="396"/>
      <c r="Z24" s="396"/>
      <c r="AA24" s="396"/>
      <c r="AB24" s="397"/>
      <c r="AC24" s="816"/>
      <c r="AE24" s="1" t="str">
        <f>N23</f>
        <v>□</v>
      </c>
      <c r="AH24" s="21"/>
      <c r="AI24" s="21"/>
      <c r="AJ24" s="21"/>
      <c r="AM24" s="43" t="s">
        <v>66</v>
      </c>
      <c r="AN24" s="43" t="s">
        <v>67</v>
      </c>
      <c r="AO24" s="45" t="s">
        <v>92</v>
      </c>
      <c r="AP24" s="45" t="s">
        <v>68</v>
      </c>
      <c r="BB24" s="2"/>
      <c r="BC24" s="2"/>
      <c r="BD24" s="2"/>
      <c r="BF24" s="2"/>
      <c r="BJ24" s="1"/>
      <c r="BK24" s="1"/>
      <c r="BL24" s="1"/>
      <c r="BM24" s="1"/>
      <c r="BN24" s="1"/>
    </row>
    <row r="25" spans="2:66" ht="33" customHeight="1" x14ac:dyDescent="0.15">
      <c r="B25" s="300" t="s">
        <v>553</v>
      </c>
      <c r="C25" s="302"/>
      <c r="D25" s="302"/>
      <c r="E25" s="302"/>
      <c r="F25" s="302"/>
      <c r="G25" s="302"/>
      <c r="H25" s="303"/>
      <c r="I25" s="311"/>
      <c r="J25" s="309"/>
      <c r="K25" s="309"/>
      <c r="L25" s="306"/>
      <c r="M25" s="306"/>
      <c r="N25" s="309"/>
      <c r="O25" s="309"/>
      <c r="P25" s="309"/>
      <c r="Q25" s="309"/>
      <c r="R25" s="386" t="s">
        <v>537</v>
      </c>
      <c r="S25" s="387"/>
      <c r="T25" s="387"/>
      <c r="U25" s="387"/>
      <c r="V25" s="387"/>
      <c r="W25" s="387"/>
      <c r="X25" s="387"/>
      <c r="Y25" s="387"/>
      <c r="Z25" s="387"/>
      <c r="AA25" s="387"/>
      <c r="AB25" s="388"/>
      <c r="AC25" s="284"/>
      <c r="AH25" s="21"/>
      <c r="AI25" s="21"/>
      <c r="AJ25" s="21"/>
      <c r="BB25" s="2"/>
      <c r="BC25" s="2"/>
      <c r="BD25" s="2"/>
      <c r="BF25" s="2"/>
      <c r="BJ25" s="1"/>
      <c r="BK25" s="1"/>
      <c r="BL25" s="1"/>
      <c r="BM25" s="1"/>
      <c r="BN25" s="1"/>
    </row>
    <row r="26" spans="2:66" ht="14.25" customHeight="1" x14ac:dyDescent="0.15">
      <c r="B26" s="300"/>
      <c r="C26" s="386" t="s">
        <v>519</v>
      </c>
      <c r="D26" s="387"/>
      <c r="E26" s="387"/>
      <c r="F26" s="387"/>
      <c r="G26" s="387"/>
      <c r="H26" s="388"/>
      <c r="I26" s="373" t="s">
        <v>70</v>
      </c>
      <c r="J26" s="382" t="s">
        <v>312</v>
      </c>
      <c r="K26" s="382"/>
      <c r="L26" s="330"/>
      <c r="M26" s="331"/>
      <c r="N26" s="384" t="s">
        <v>85</v>
      </c>
      <c r="O26" s="405" t="s">
        <v>313</v>
      </c>
      <c r="P26" s="405"/>
      <c r="Q26" s="307"/>
      <c r="R26" s="389"/>
      <c r="S26" s="390"/>
      <c r="T26" s="390"/>
      <c r="U26" s="390"/>
      <c r="V26" s="390"/>
      <c r="W26" s="390"/>
      <c r="X26" s="390"/>
      <c r="Y26" s="390"/>
      <c r="Z26" s="390"/>
      <c r="AA26" s="390"/>
      <c r="AB26" s="391"/>
      <c r="AC26" s="815"/>
      <c r="AE26" s="42" t="str">
        <f>I26</f>
        <v>□</v>
      </c>
      <c r="AH26" s="43" t="str">
        <f>IF(AE26&amp;AE27="■□","●適合",IF(AE26&amp;AE27="□■","◆未達",IF(AE26&amp;AE27="□□","■未答","▼矛盾")))</f>
        <v>■未答</v>
      </c>
      <c r="AI26" s="21"/>
      <c r="AJ26" s="21"/>
      <c r="AL26" s="37" t="s">
        <v>87</v>
      </c>
      <c r="AM26" s="46" t="s">
        <v>88</v>
      </c>
      <c r="AN26" s="46" t="s">
        <v>89</v>
      </c>
      <c r="AO26" s="46" t="s">
        <v>90</v>
      </c>
      <c r="AP26" s="46" t="s">
        <v>91</v>
      </c>
      <c r="BB26" s="2"/>
      <c r="BC26" s="2"/>
      <c r="BD26" s="2"/>
      <c r="BF26" s="2"/>
      <c r="BJ26" s="1"/>
      <c r="BK26" s="1"/>
      <c r="BL26" s="1"/>
      <c r="BM26" s="1"/>
      <c r="BN26" s="1"/>
    </row>
    <row r="27" spans="2:66" ht="14.25" customHeight="1" x14ac:dyDescent="0.15">
      <c r="B27" s="300"/>
      <c r="C27" s="395"/>
      <c r="D27" s="396"/>
      <c r="E27" s="396"/>
      <c r="F27" s="396"/>
      <c r="G27" s="396"/>
      <c r="H27" s="397"/>
      <c r="I27" s="374"/>
      <c r="J27" s="398"/>
      <c r="K27" s="398"/>
      <c r="L27" s="325"/>
      <c r="M27" s="326"/>
      <c r="N27" s="407"/>
      <c r="O27" s="406"/>
      <c r="P27" s="406"/>
      <c r="Q27" s="310"/>
      <c r="R27" s="389"/>
      <c r="S27" s="390"/>
      <c r="T27" s="390"/>
      <c r="U27" s="390"/>
      <c r="V27" s="390"/>
      <c r="W27" s="390"/>
      <c r="X27" s="390"/>
      <c r="Y27" s="390"/>
      <c r="Z27" s="390"/>
      <c r="AA27" s="390"/>
      <c r="AB27" s="391"/>
      <c r="AC27" s="816"/>
      <c r="AE27" s="1" t="str">
        <f>N26</f>
        <v>□</v>
      </c>
      <c r="AH27" s="21"/>
      <c r="AI27" s="21"/>
      <c r="AJ27" s="21"/>
      <c r="AM27" s="43" t="s">
        <v>66</v>
      </c>
      <c r="AN27" s="43" t="s">
        <v>67</v>
      </c>
      <c r="AO27" s="45" t="s">
        <v>92</v>
      </c>
      <c r="AP27" s="45" t="s">
        <v>68</v>
      </c>
      <c r="BB27" s="2"/>
      <c r="BC27" s="2"/>
      <c r="BD27" s="2"/>
      <c r="BF27" s="2"/>
      <c r="BJ27" s="1"/>
      <c r="BK27" s="1"/>
      <c r="BL27" s="1"/>
      <c r="BM27" s="1"/>
      <c r="BN27" s="1"/>
    </row>
    <row r="28" spans="2:66" ht="14.25" customHeight="1" x14ac:dyDescent="0.15">
      <c r="B28" s="300"/>
      <c r="C28" s="386" t="s">
        <v>520</v>
      </c>
      <c r="D28" s="387"/>
      <c r="E28" s="387"/>
      <c r="F28" s="387"/>
      <c r="G28" s="387"/>
      <c r="H28" s="388"/>
      <c r="I28" s="373" t="s">
        <v>70</v>
      </c>
      <c r="J28" s="382" t="s">
        <v>312</v>
      </c>
      <c r="K28" s="382"/>
      <c r="L28" s="330"/>
      <c r="M28" s="331"/>
      <c r="N28" s="384" t="s">
        <v>85</v>
      </c>
      <c r="O28" s="405" t="s">
        <v>313</v>
      </c>
      <c r="P28" s="405"/>
      <c r="Q28" s="307"/>
      <c r="R28" s="389"/>
      <c r="S28" s="390"/>
      <c r="T28" s="390"/>
      <c r="U28" s="390"/>
      <c r="V28" s="390"/>
      <c r="W28" s="390"/>
      <c r="X28" s="390"/>
      <c r="Y28" s="390"/>
      <c r="Z28" s="390"/>
      <c r="AA28" s="390"/>
      <c r="AB28" s="391"/>
      <c r="AC28" s="815"/>
      <c r="AE28" s="42" t="str">
        <f>I28</f>
        <v>□</v>
      </c>
      <c r="AH28" s="43" t="str">
        <f>IF(AE28&amp;AE29="■□","●適合",IF(AE28&amp;AE29="□■","◆未達",IF(AE28&amp;AE29="□□","■未答","▼矛盾")))</f>
        <v>■未答</v>
      </c>
      <c r="AI28" s="21"/>
      <c r="AJ28" s="21"/>
      <c r="AL28" s="37" t="s">
        <v>87</v>
      </c>
      <c r="AM28" s="46" t="s">
        <v>88</v>
      </c>
      <c r="AN28" s="46" t="s">
        <v>89</v>
      </c>
      <c r="AO28" s="46" t="s">
        <v>90</v>
      </c>
      <c r="AP28" s="46" t="s">
        <v>91</v>
      </c>
      <c r="BB28" s="2"/>
      <c r="BC28" s="2"/>
      <c r="BD28" s="2"/>
      <c r="BF28" s="2"/>
      <c r="BJ28" s="1"/>
      <c r="BK28" s="1"/>
      <c r="BL28" s="1"/>
      <c r="BM28" s="1"/>
      <c r="BN28" s="1"/>
    </row>
    <row r="29" spans="2:66" ht="14.25" customHeight="1" x14ac:dyDescent="0.15">
      <c r="B29" s="300"/>
      <c r="C29" s="395"/>
      <c r="D29" s="396"/>
      <c r="E29" s="396"/>
      <c r="F29" s="396"/>
      <c r="G29" s="396"/>
      <c r="H29" s="397"/>
      <c r="I29" s="374"/>
      <c r="J29" s="398"/>
      <c r="K29" s="398"/>
      <c r="L29" s="325"/>
      <c r="M29" s="326"/>
      <c r="N29" s="407"/>
      <c r="O29" s="406"/>
      <c r="P29" s="406"/>
      <c r="Q29" s="310"/>
      <c r="R29" s="389"/>
      <c r="S29" s="390"/>
      <c r="T29" s="390"/>
      <c r="U29" s="390"/>
      <c r="V29" s="390"/>
      <c r="W29" s="390"/>
      <c r="X29" s="390"/>
      <c r="Y29" s="390"/>
      <c r="Z29" s="390"/>
      <c r="AA29" s="390"/>
      <c r="AB29" s="391"/>
      <c r="AC29" s="816"/>
      <c r="AE29" s="1" t="str">
        <f>N28</f>
        <v>□</v>
      </c>
      <c r="AH29" s="21"/>
      <c r="AI29" s="21"/>
      <c r="AJ29" s="21"/>
      <c r="AM29" s="43" t="s">
        <v>66</v>
      </c>
      <c r="AN29" s="43" t="s">
        <v>67</v>
      </c>
      <c r="AO29" s="45" t="s">
        <v>92</v>
      </c>
      <c r="AP29" s="45" t="s">
        <v>68</v>
      </c>
      <c r="BB29" s="2"/>
      <c r="BC29" s="2"/>
      <c r="BD29" s="2"/>
      <c r="BF29" s="2"/>
      <c r="BJ29" s="1"/>
      <c r="BK29" s="1"/>
      <c r="BL29" s="1"/>
      <c r="BM29" s="1"/>
      <c r="BN29" s="1"/>
    </row>
    <row r="30" spans="2:66" ht="14.25" customHeight="1" x14ac:dyDescent="0.15">
      <c r="B30" s="300"/>
      <c r="C30" s="386" t="s">
        <v>529</v>
      </c>
      <c r="D30" s="387"/>
      <c r="E30" s="387"/>
      <c r="F30" s="387"/>
      <c r="G30" s="387"/>
      <c r="H30" s="388"/>
      <c r="I30" s="373" t="s">
        <v>70</v>
      </c>
      <c r="J30" s="382" t="s">
        <v>312</v>
      </c>
      <c r="K30" s="382"/>
      <c r="L30" s="330"/>
      <c r="M30" s="331"/>
      <c r="N30" s="384" t="s">
        <v>85</v>
      </c>
      <c r="O30" s="405" t="s">
        <v>313</v>
      </c>
      <c r="P30" s="405"/>
      <c r="Q30" s="307"/>
      <c r="R30" s="389"/>
      <c r="S30" s="390"/>
      <c r="T30" s="390"/>
      <c r="U30" s="390"/>
      <c r="V30" s="390"/>
      <c r="W30" s="390"/>
      <c r="X30" s="390"/>
      <c r="Y30" s="390"/>
      <c r="Z30" s="390"/>
      <c r="AA30" s="390"/>
      <c r="AB30" s="391"/>
      <c r="AC30" s="815"/>
      <c r="AE30" s="42" t="str">
        <f>I30</f>
        <v>□</v>
      </c>
      <c r="AH30" s="43" t="str">
        <f>IF(AE30&amp;AE31="■□","●適合",IF(AE30&amp;AE31="□■","◆未達",IF(AE30&amp;AE31="□□","■未答","▼矛盾")))</f>
        <v>■未答</v>
      </c>
      <c r="AI30" s="21"/>
      <c r="AJ30" s="21"/>
      <c r="AL30" s="37" t="s">
        <v>87</v>
      </c>
      <c r="AM30" s="46" t="s">
        <v>88</v>
      </c>
      <c r="AN30" s="46" t="s">
        <v>89</v>
      </c>
      <c r="AO30" s="46" t="s">
        <v>90</v>
      </c>
      <c r="AP30" s="46" t="s">
        <v>91</v>
      </c>
      <c r="BB30" s="2"/>
      <c r="BC30" s="2"/>
      <c r="BD30" s="2"/>
      <c r="BF30" s="2"/>
      <c r="BJ30" s="1"/>
      <c r="BK30" s="1"/>
      <c r="BL30" s="1"/>
      <c r="BM30" s="1"/>
      <c r="BN30" s="1"/>
    </row>
    <row r="31" spans="2:66" ht="14.25" customHeight="1" thickBot="1" x14ac:dyDescent="0.2">
      <c r="B31" s="301"/>
      <c r="C31" s="395"/>
      <c r="D31" s="396"/>
      <c r="E31" s="396"/>
      <c r="F31" s="396"/>
      <c r="G31" s="396"/>
      <c r="H31" s="397"/>
      <c r="I31" s="381"/>
      <c r="J31" s="383"/>
      <c r="K31" s="383"/>
      <c r="L31" s="332"/>
      <c r="M31" s="333"/>
      <c r="N31" s="385"/>
      <c r="O31" s="409"/>
      <c r="P31" s="409"/>
      <c r="Q31" s="321"/>
      <c r="R31" s="402"/>
      <c r="S31" s="403"/>
      <c r="T31" s="403"/>
      <c r="U31" s="403"/>
      <c r="V31" s="403"/>
      <c r="W31" s="403"/>
      <c r="X31" s="403"/>
      <c r="Y31" s="403"/>
      <c r="Z31" s="403"/>
      <c r="AA31" s="403"/>
      <c r="AB31" s="404"/>
      <c r="AC31" s="817"/>
      <c r="AE31" s="1" t="str">
        <f>N30</f>
        <v>□</v>
      </c>
      <c r="AH31" s="21"/>
      <c r="AI31" s="21"/>
      <c r="AJ31" s="21"/>
      <c r="AM31" s="43" t="s">
        <v>66</v>
      </c>
      <c r="AN31" s="43" t="s">
        <v>67</v>
      </c>
      <c r="AO31" s="45" t="s">
        <v>92</v>
      </c>
      <c r="AP31" s="45" t="s">
        <v>68</v>
      </c>
      <c r="BB31" s="2"/>
      <c r="BC31" s="2"/>
      <c r="BD31" s="2"/>
      <c r="BF31" s="2"/>
      <c r="BJ31" s="1"/>
      <c r="BK31" s="1"/>
      <c r="BL31" s="1"/>
      <c r="BM31" s="1"/>
      <c r="BN31" s="1"/>
    </row>
    <row r="32" spans="2:66" ht="32.1" hidden="1" customHeight="1" thickBot="1" x14ac:dyDescent="0.2">
      <c r="B32" s="773" t="s">
        <v>77</v>
      </c>
      <c r="C32" s="506"/>
      <c r="D32" s="729"/>
      <c r="E32" s="729"/>
      <c r="F32" s="729"/>
      <c r="G32" s="729"/>
      <c r="H32" s="729"/>
      <c r="I32" s="472" t="s">
        <v>78</v>
      </c>
      <c r="J32" s="473"/>
      <c r="K32" s="473"/>
      <c r="L32" s="473"/>
      <c r="M32" s="473"/>
      <c r="N32" s="473"/>
      <c r="O32" s="473"/>
      <c r="P32" s="473"/>
      <c r="Q32" s="474"/>
      <c r="R32" s="472" t="s">
        <v>79</v>
      </c>
      <c r="S32" s="473"/>
      <c r="T32" s="473"/>
      <c r="U32" s="473"/>
      <c r="V32" s="473"/>
      <c r="W32" s="473"/>
      <c r="X32" s="473"/>
      <c r="Y32" s="473"/>
      <c r="Z32" s="473"/>
      <c r="AA32" s="473"/>
      <c r="AB32" s="474"/>
      <c r="AC32" s="22" t="s">
        <v>80</v>
      </c>
      <c r="AH32" s="21" t="s">
        <v>81</v>
      </c>
      <c r="AI32" s="21"/>
      <c r="AJ32" s="21" t="s">
        <v>82</v>
      </c>
    </row>
    <row r="33" spans="2:66" ht="21" customHeight="1" thickBot="1" x14ac:dyDescent="0.2">
      <c r="B33" s="304" t="s">
        <v>548</v>
      </c>
      <c r="C33" s="274"/>
      <c r="D33" s="275"/>
      <c r="E33" s="275"/>
      <c r="F33" s="275"/>
      <c r="G33" s="275"/>
      <c r="H33" s="275"/>
      <c r="I33" s="276"/>
      <c r="J33" s="276"/>
      <c r="K33" s="276"/>
      <c r="L33" s="276"/>
      <c r="M33" s="276"/>
      <c r="N33" s="276"/>
      <c r="O33" s="276"/>
      <c r="P33" s="276"/>
      <c r="Q33" s="276"/>
      <c r="R33" s="277"/>
      <c r="S33" s="277"/>
      <c r="T33" s="277"/>
      <c r="U33" s="277"/>
      <c r="V33" s="277"/>
      <c r="W33" s="277"/>
      <c r="X33" s="277"/>
      <c r="Y33" s="277"/>
      <c r="Z33" s="277"/>
      <c r="AA33" s="277"/>
      <c r="AB33" s="277"/>
      <c r="AC33" s="278"/>
      <c r="BB33" s="2"/>
      <c r="BC33" s="2"/>
      <c r="BD33" s="2"/>
      <c r="BF33" s="2"/>
      <c r="BJ33" s="1"/>
      <c r="BK33" s="1"/>
      <c r="BL33" s="1"/>
      <c r="BM33" s="1"/>
      <c r="BN33" s="1"/>
    </row>
    <row r="34" spans="2:66" ht="21" customHeight="1" thickBot="1" x14ac:dyDescent="0.2">
      <c r="B34" s="23" t="s">
        <v>16</v>
      </c>
      <c r="C34" s="24"/>
      <c r="D34" s="25"/>
      <c r="E34" s="25"/>
      <c r="F34" s="25"/>
      <c r="G34" s="25"/>
      <c r="H34" s="25"/>
      <c r="I34" s="26"/>
      <c r="J34" s="26"/>
      <c r="K34" s="26"/>
      <c r="L34" s="26"/>
      <c r="M34" s="26"/>
      <c r="N34" s="26"/>
      <c r="O34" s="26"/>
      <c r="P34" s="26"/>
      <c r="Q34" s="26"/>
      <c r="R34" s="27"/>
      <c r="S34" s="27"/>
      <c r="T34" s="27"/>
      <c r="U34" s="27"/>
      <c r="V34" s="27"/>
      <c r="W34" s="27"/>
      <c r="X34" s="27"/>
      <c r="Y34" s="27"/>
      <c r="Z34" s="27"/>
      <c r="AA34" s="27"/>
      <c r="AB34" s="27"/>
      <c r="AC34" s="28"/>
    </row>
    <row r="35" spans="2:66" ht="9.75" customHeight="1" x14ac:dyDescent="0.15">
      <c r="B35" s="501" t="s">
        <v>83</v>
      </c>
      <c r="C35" s="502"/>
      <c r="D35" s="555" t="s">
        <v>487</v>
      </c>
      <c r="E35" s="556"/>
      <c r="F35" s="556"/>
      <c r="G35" s="556"/>
      <c r="H35" s="557"/>
      <c r="I35" s="29"/>
      <c r="J35" s="30"/>
      <c r="K35" s="29"/>
      <c r="L35" s="29"/>
      <c r="M35" s="29"/>
      <c r="N35" s="29"/>
      <c r="O35" s="30"/>
      <c r="P35" s="30"/>
      <c r="Q35" s="31"/>
      <c r="R35" s="32"/>
      <c r="S35" s="33"/>
      <c r="T35" s="33"/>
      <c r="U35" s="33"/>
      <c r="V35" s="33"/>
      <c r="W35" s="33"/>
      <c r="X35" s="33"/>
      <c r="Y35" s="33"/>
      <c r="Z35" s="33"/>
      <c r="AA35" s="33"/>
      <c r="AB35" s="33"/>
      <c r="AC35" s="560"/>
      <c r="AP35" s="6"/>
      <c r="AQ35" s="9"/>
    </row>
    <row r="36" spans="2:66" ht="24" customHeight="1" x14ac:dyDescent="0.15">
      <c r="B36" s="503"/>
      <c r="C36" s="504"/>
      <c r="D36" s="518"/>
      <c r="E36" s="519"/>
      <c r="F36" s="519"/>
      <c r="G36" s="519"/>
      <c r="H36" s="520"/>
      <c r="I36" s="50" t="s">
        <v>429</v>
      </c>
      <c r="J36" s="479" t="s">
        <v>480</v>
      </c>
      <c r="K36" s="479"/>
      <c r="L36" s="479"/>
      <c r="M36" s="479"/>
      <c r="N36" s="479"/>
      <c r="O36" s="479"/>
      <c r="P36" s="479"/>
      <c r="Q36" s="480"/>
      <c r="R36" s="40" t="s">
        <v>419</v>
      </c>
      <c r="S36" s="489" t="s">
        <v>86</v>
      </c>
      <c r="T36" s="489"/>
      <c r="U36" s="489"/>
      <c r="V36" s="489"/>
      <c r="W36" s="489"/>
      <c r="X36" s="489"/>
      <c r="Y36" s="489"/>
      <c r="Z36" s="489"/>
      <c r="AA36" s="489"/>
      <c r="AB36" s="714"/>
      <c r="AC36" s="445"/>
      <c r="AE36" s="42" t="str">
        <f>+I36</f>
        <v>□</v>
      </c>
      <c r="AF36" s="1" t="str">
        <f>+R36</f>
        <v>□</v>
      </c>
      <c r="AH36" s="45" t="str">
        <f>IF(AE36&amp;AE37&amp;AE38="■□□","◎無し",IF(AE36&amp;AE37&amp;AE38="□■□","●適合",IF(AE36&amp;AE37&amp;AE38="□□■","◆未達",IF(AE36&amp;AE37&amp;AE38="□□□","■未答","▼矛盾"))))</f>
        <v>■未答</v>
      </c>
      <c r="AI36" s="61"/>
      <c r="AL36" s="37" t="s">
        <v>111</v>
      </c>
      <c r="AM36" s="46" t="s">
        <v>426</v>
      </c>
      <c r="AN36" s="46" t="s">
        <v>425</v>
      </c>
      <c r="AO36" s="46" t="s">
        <v>424</v>
      </c>
      <c r="AP36" s="46" t="s">
        <v>423</v>
      </c>
      <c r="AQ36" s="46" t="s">
        <v>91</v>
      </c>
    </row>
    <row r="37" spans="2:66" ht="12" customHeight="1" x14ac:dyDescent="0.15">
      <c r="B37" s="503"/>
      <c r="C37" s="504"/>
      <c r="D37" s="518"/>
      <c r="E37" s="519"/>
      <c r="F37" s="519"/>
      <c r="G37" s="519"/>
      <c r="H37" s="520"/>
      <c r="I37" s="47"/>
      <c r="J37" s="37"/>
      <c r="K37" s="38"/>
      <c r="L37" s="38"/>
      <c r="M37" s="38"/>
      <c r="N37" s="38"/>
      <c r="O37" s="37"/>
      <c r="P37" s="37"/>
      <c r="Q37" s="39"/>
      <c r="R37" s="48"/>
      <c r="S37" s="49"/>
      <c r="T37" s="49"/>
      <c r="U37" s="49"/>
      <c r="V37" s="49"/>
      <c r="W37" s="49"/>
      <c r="X37" s="49"/>
      <c r="Y37" s="49"/>
      <c r="Z37" s="49"/>
      <c r="AA37" s="49"/>
      <c r="AB37" s="49"/>
      <c r="AC37" s="445"/>
      <c r="AE37" s="1" t="str">
        <f>+I38</f>
        <v>□</v>
      </c>
      <c r="AF37" s="1" t="str">
        <f>+R38</f>
        <v>□</v>
      </c>
      <c r="AL37" s="37"/>
      <c r="AM37" s="43" t="s">
        <v>105</v>
      </c>
      <c r="AN37" s="43" t="s">
        <v>66</v>
      </c>
      <c r="AO37" s="43" t="s">
        <v>67</v>
      </c>
      <c r="AP37" s="45" t="s">
        <v>92</v>
      </c>
      <c r="AQ37" s="45" t="s">
        <v>68</v>
      </c>
    </row>
    <row r="38" spans="2:66" ht="18" customHeight="1" x14ac:dyDescent="0.15">
      <c r="B38" s="503"/>
      <c r="C38" s="504"/>
      <c r="D38" s="518"/>
      <c r="E38" s="519"/>
      <c r="F38" s="519"/>
      <c r="G38" s="519"/>
      <c r="H38" s="520"/>
      <c r="I38" s="50" t="s">
        <v>429</v>
      </c>
      <c r="J38" s="463" t="s">
        <v>595</v>
      </c>
      <c r="K38" s="463"/>
      <c r="L38" s="463"/>
      <c r="M38" s="463"/>
      <c r="N38" s="463"/>
      <c r="O38" s="463"/>
      <c r="P38" s="463"/>
      <c r="Q38" s="645"/>
      <c r="R38" s="40" t="s">
        <v>419</v>
      </c>
      <c r="S38" s="305" t="s">
        <v>95</v>
      </c>
      <c r="T38" s="49"/>
      <c r="U38" s="49"/>
      <c r="V38" s="49"/>
      <c r="W38" s="49"/>
      <c r="X38" s="49"/>
      <c r="Y38" s="49"/>
      <c r="Z38" s="49"/>
      <c r="AA38" s="49"/>
      <c r="AB38" s="49"/>
      <c r="AC38" s="445"/>
      <c r="AE38" s="1" t="str">
        <f>+I39</f>
        <v>□</v>
      </c>
      <c r="AF38" s="1" t="str">
        <f>+R39</f>
        <v>□</v>
      </c>
      <c r="AL38" s="37"/>
      <c r="AM38" s="138"/>
      <c r="AN38" s="138"/>
      <c r="AO38" s="138"/>
      <c r="AP38" s="138"/>
      <c r="AQ38" s="138"/>
      <c r="AR38" s="138"/>
      <c r="AS38" s="9"/>
    </row>
    <row r="39" spans="2:66" ht="18" customHeight="1" x14ac:dyDescent="0.15">
      <c r="B39" s="503"/>
      <c r="C39" s="504"/>
      <c r="D39" s="518"/>
      <c r="E39" s="519"/>
      <c r="F39" s="519"/>
      <c r="G39" s="519"/>
      <c r="H39" s="520"/>
      <c r="I39" s="50" t="s">
        <v>429</v>
      </c>
      <c r="J39" s="463" t="s">
        <v>596</v>
      </c>
      <c r="K39" s="463"/>
      <c r="L39" s="463"/>
      <c r="M39" s="463"/>
      <c r="N39" s="463"/>
      <c r="O39" s="463"/>
      <c r="P39" s="463"/>
      <c r="Q39" s="645"/>
      <c r="R39" s="40" t="s">
        <v>419</v>
      </c>
      <c r="S39" s="305" t="s">
        <v>597</v>
      </c>
      <c r="T39" s="49"/>
      <c r="U39" s="49"/>
      <c r="V39" s="49"/>
      <c r="W39" s="49"/>
      <c r="X39" s="49"/>
      <c r="Y39" s="49"/>
      <c r="Z39" s="49"/>
      <c r="AA39" s="49"/>
      <c r="AB39" s="49"/>
      <c r="AC39" s="445"/>
      <c r="AF39" s="1">
        <f>+R40</f>
        <v>0</v>
      </c>
      <c r="AL39" s="37"/>
      <c r="AM39" s="44"/>
      <c r="AN39" s="44"/>
      <c r="AO39" s="44"/>
      <c r="AP39" s="44"/>
      <c r="AQ39" s="61"/>
      <c r="AR39" s="61"/>
      <c r="AS39" s="9"/>
    </row>
    <row r="40" spans="2:66" ht="18" customHeight="1" x14ac:dyDescent="0.15">
      <c r="B40" s="503"/>
      <c r="C40" s="504"/>
      <c r="D40" s="518"/>
      <c r="E40" s="519"/>
      <c r="F40" s="519"/>
      <c r="G40" s="519"/>
      <c r="H40" s="520"/>
      <c r="I40" s="54"/>
      <c r="J40" s="51"/>
      <c r="K40" s="55"/>
      <c r="L40" s="51"/>
      <c r="M40" s="51"/>
      <c r="N40" s="51"/>
      <c r="O40" s="51"/>
      <c r="P40" s="51"/>
      <c r="Q40" s="52"/>
      <c r="R40" s="48"/>
      <c r="S40" s="97"/>
      <c r="T40" s="97"/>
      <c r="U40" s="97"/>
      <c r="V40" s="97"/>
      <c r="W40" s="49"/>
      <c r="X40" s="49"/>
      <c r="Y40" s="49"/>
      <c r="Z40" s="49"/>
      <c r="AA40" s="49"/>
      <c r="AB40" s="49"/>
      <c r="AC40" s="445"/>
    </row>
    <row r="41" spans="2:66" ht="23.25" customHeight="1" x14ac:dyDescent="0.15">
      <c r="B41" s="503"/>
      <c r="C41" s="504"/>
      <c r="D41" s="518"/>
      <c r="E41" s="519"/>
      <c r="F41" s="519"/>
      <c r="G41" s="519"/>
      <c r="H41" s="520"/>
      <c r="I41" s="38"/>
      <c r="J41" s="37"/>
      <c r="K41" s="38"/>
      <c r="L41" s="38"/>
      <c r="M41" s="38"/>
      <c r="N41" s="38"/>
      <c r="O41" s="37"/>
      <c r="P41" s="37"/>
      <c r="Q41" s="39"/>
      <c r="R41" s="56"/>
      <c r="S41" s="49"/>
      <c r="T41" s="49"/>
      <c r="U41" s="49"/>
      <c r="V41" s="49"/>
      <c r="W41" s="49"/>
      <c r="X41" s="49"/>
      <c r="Y41" s="49"/>
      <c r="Z41" s="49"/>
      <c r="AA41" s="49"/>
      <c r="AB41" s="49"/>
      <c r="AC41" s="445"/>
      <c r="AL41" s="37"/>
      <c r="AM41" s="44"/>
      <c r="AN41" s="44"/>
      <c r="AO41" s="44"/>
      <c r="AP41" s="44"/>
      <c r="AQ41" s="61"/>
      <c r="BG41" s="1"/>
      <c r="BH41" s="1"/>
      <c r="BI41" s="1"/>
      <c r="BJ41" s="1"/>
      <c r="BK41" s="1"/>
      <c r="BL41" s="1"/>
      <c r="BM41" s="1"/>
      <c r="BN41" s="1"/>
    </row>
    <row r="42" spans="2:66" ht="20.100000000000001" customHeight="1" x14ac:dyDescent="0.15">
      <c r="B42" s="503"/>
      <c r="C42" s="504"/>
      <c r="D42" s="71"/>
      <c r="E42" s="492" t="s">
        <v>588</v>
      </c>
      <c r="F42" s="493"/>
      <c r="G42" s="493"/>
      <c r="H42" s="494"/>
      <c r="I42" s="186"/>
      <c r="J42" s="656"/>
      <c r="K42" s="656"/>
      <c r="L42" s="656"/>
      <c r="M42" s="94"/>
      <c r="N42" s="95"/>
      <c r="O42" s="95"/>
      <c r="P42" s="95"/>
      <c r="Q42" s="96"/>
      <c r="R42" s="262" t="s">
        <v>429</v>
      </c>
      <c r="S42" s="775" t="s">
        <v>474</v>
      </c>
      <c r="T42" s="775"/>
      <c r="U42" s="775"/>
      <c r="V42" s="261" t="s">
        <v>419</v>
      </c>
      <c r="W42" s="775" t="s">
        <v>473</v>
      </c>
      <c r="X42" s="775"/>
      <c r="Y42" s="775"/>
      <c r="Z42" s="260"/>
      <c r="AA42" s="260"/>
      <c r="AB42" s="259"/>
      <c r="AC42" s="77"/>
      <c r="AE42" s="9" t="str">
        <f t="shared" ref="AE42:AE47" si="0">+R42</f>
        <v>□</v>
      </c>
      <c r="AF42" s="9" t="str">
        <f t="shared" ref="AF42:AF47" si="1">+V42</f>
        <v>□</v>
      </c>
      <c r="AG42" s="256" t="s">
        <v>479</v>
      </c>
      <c r="AI42" s="61"/>
      <c r="AJ42" s="43" t="str">
        <f t="shared" ref="AJ42:AJ47" si="2">IF(AE42&amp;AF42="■□","－",IF(AE42&amp;AF42="□■",AG42,IF(AE42&amp;AF42="□□","■未答","▼矛盾")))</f>
        <v>■未答</v>
      </c>
      <c r="BG42" s="1"/>
      <c r="BH42" s="1"/>
      <c r="BI42" s="1"/>
      <c r="BJ42" s="1"/>
      <c r="BK42" s="1"/>
      <c r="BL42" s="1"/>
      <c r="BM42" s="1"/>
      <c r="BN42" s="1"/>
    </row>
    <row r="43" spans="2:66" ht="20.100000000000001" customHeight="1" x14ac:dyDescent="0.15">
      <c r="B43" s="503"/>
      <c r="C43" s="504"/>
      <c r="D43" s="71"/>
      <c r="E43" s="492" t="s">
        <v>589</v>
      </c>
      <c r="F43" s="493"/>
      <c r="G43" s="493"/>
      <c r="H43" s="494"/>
      <c r="I43" s="186"/>
      <c r="J43" s="207"/>
      <c r="K43" s="207"/>
      <c r="L43" s="207"/>
      <c r="M43" s="94"/>
      <c r="N43" s="207"/>
      <c r="O43" s="207"/>
      <c r="P43" s="207"/>
      <c r="Q43" s="208"/>
      <c r="R43" s="262" t="s">
        <v>429</v>
      </c>
      <c r="S43" s="775" t="s">
        <v>474</v>
      </c>
      <c r="T43" s="775"/>
      <c r="U43" s="775"/>
      <c r="V43" s="261" t="s">
        <v>419</v>
      </c>
      <c r="W43" s="775" t="s">
        <v>473</v>
      </c>
      <c r="X43" s="775"/>
      <c r="Y43" s="775"/>
      <c r="Z43" s="260"/>
      <c r="AA43" s="260"/>
      <c r="AB43" s="259"/>
      <c r="AC43" s="77"/>
      <c r="AE43" s="9" t="str">
        <f t="shared" si="0"/>
        <v>□</v>
      </c>
      <c r="AF43" s="9" t="str">
        <f t="shared" si="1"/>
        <v>□</v>
      </c>
      <c r="AG43" s="256" t="s">
        <v>478</v>
      </c>
      <c r="AJ43" s="43" t="str">
        <f t="shared" si="2"/>
        <v>■未答</v>
      </c>
      <c r="BG43" s="1"/>
      <c r="BH43" s="1"/>
      <c r="BI43" s="1"/>
      <c r="BJ43" s="1"/>
      <c r="BK43" s="1"/>
      <c r="BL43" s="1"/>
      <c r="BM43" s="1"/>
      <c r="BN43" s="1"/>
    </row>
    <row r="44" spans="2:66" ht="27.95" customHeight="1" x14ac:dyDescent="0.15">
      <c r="B44" s="503"/>
      <c r="C44" s="504"/>
      <c r="D44" s="71"/>
      <c r="E44" s="492" t="s">
        <v>590</v>
      </c>
      <c r="F44" s="493"/>
      <c r="G44" s="493"/>
      <c r="H44" s="494"/>
      <c r="I44" s="186"/>
      <c r="J44" s="207"/>
      <c r="K44" s="207"/>
      <c r="L44" s="207"/>
      <c r="M44" s="94"/>
      <c r="N44" s="207"/>
      <c r="O44" s="207"/>
      <c r="P44" s="207"/>
      <c r="Q44" s="208"/>
      <c r="R44" s="262" t="s">
        <v>429</v>
      </c>
      <c r="S44" s="775" t="s">
        <v>474</v>
      </c>
      <c r="T44" s="775"/>
      <c r="U44" s="775"/>
      <c r="V44" s="261" t="s">
        <v>419</v>
      </c>
      <c r="W44" s="775" t="s">
        <v>473</v>
      </c>
      <c r="X44" s="775"/>
      <c r="Y44" s="775"/>
      <c r="Z44" s="260"/>
      <c r="AA44" s="260"/>
      <c r="AB44" s="259"/>
      <c r="AC44" s="77"/>
      <c r="AE44" s="9" t="str">
        <f t="shared" si="0"/>
        <v>□</v>
      </c>
      <c r="AF44" s="9" t="str">
        <f t="shared" si="1"/>
        <v>□</v>
      </c>
      <c r="AG44" s="256" t="s">
        <v>477</v>
      </c>
      <c r="AJ44" s="43" t="str">
        <f t="shared" si="2"/>
        <v>■未答</v>
      </c>
      <c r="BG44" s="1"/>
      <c r="BH44" s="1"/>
      <c r="BI44" s="1"/>
      <c r="BJ44" s="1"/>
      <c r="BK44" s="1"/>
      <c r="BL44" s="1"/>
      <c r="BM44" s="1"/>
      <c r="BN44" s="1"/>
    </row>
    <row r="45" spans="2:66" ht="20.100000000000001" customHeight="1" x14ac:dyDescent="0.15">
      <c r="B45" s="503"/>
      <c r="C45" s="504"/>
      <c r="D45" s="71"/>
      <c r="E45" s="492" t="s">
        <v>591</v>
      </c>
      <c r="F45" s="493"/>
      <c r="G45" s="493"/>
      <c r="H45" s="494"/>
      <c r="I45" s="186"/>
      <c r="J45" s="207"/>
      <c r="K45" s="211"/>
      <c r="L45" s="207"/>
      <c r="M45" s="94"/>
      <c r="N45" s="207"/>
      <c r="O45" s="207"/>
      <c r="P45" s="207"/>
      <c r="Q45" s="208"/>
      <c r="R45" s="262" t="s">
        <v>429</v>
      </c>
      <c r="S45" s="775" t="s">
        <v>474</v>
      </c>
      <c r="T45" s="775"/>
      <c r="U45" s="775"/>
      <c r="V45" s="261" t="s">
        <v>419</v>
      </c>
      <c r="W45" s="775" t="s">
        <v>473</v>
      </c>
      <c r="X45" s="775"/>
      <c r="Y45" s="775"/>
      <c r="Z45" s="260"/>
      <c r="AA45" s="260"/>
      <c r="AB45" s="259"/>
      <c r="AC45" s="77"/>
      <c r="AE45" s="9" t="str">
        <f t="shared" si="0"/>
        <v>□</v>
      </c>
      <c r="AF45" s="9" t="str">
        <f t="shared" si="1"/>
        <v>□</v>
      </c>
      <c r="AG45" s="256" t="s">
        <v>476</v>
      </c>
      <c r="AI45" s="44"/>
      <c r="AJ45" s="43" t="str">
        <f t="shared" si="2"/>
        <v>■未答</v>
      </c>
      <c r="BG45" s="1"/>
      <c r="BH45" s="1"/>
      <c r="BI45" s="1"/>
      <c r="BJ45" s="1"/>
      <c r="BK45" s="1"/>
      <c r="BL45" s="1"/>
      <c r="BM45" s="1"/>
      <c r="BN45" s="1"/>
    </row>
    <row r="46" spans="2:66" ht="20.100000000000001" customHeight="1" x14ac:dyDescent="0.15">
      <c r="B46" s="503"/>
      <c r="C46" s="504"/>
      <c r="D46" s="71"/>
      <c r="E46" s="492" t="s">
        <v>592</v>
      </c>
      <c r="F46" s="493"/>
      <c r="G46" s="493"/>
      <c r="H46" s="494"/>
      <c r="I46" s="186"/>
      <c r="J46" s="207"/>
      <c r="K46" s="211"/>
      <c r="L46" s="207"/>
      <c r="M46" s="94"/>
      <c r="N46" s="207"/>
      <c r="O46" s="207"/>
      <c r="P46" s="207"/>
      <c r="Q46" s="208"/>
      <c r="R46" s="262" t="s">
        <v>429</v>
      </c>
      <c r="S46" s="775" t="s">
        <v>474</v>
      </c>
      <c r="T46" s="775"/>
      <c r="U46" s="775"/>
      <c r="V46" s="261" t="s">
        <v>419</v>
      </c>
      <c r="W46" s="775" t="s">
        <v>473</v>
      </c>
      <c r="X46" s="775"/>
      <c r="Y46" s="775"/>
      <c r="Z46" s="260"/>
      <c r="AA46" s="260"/>
      <c r="AB46" s="259"/>
      <c r="AC46" s="77"/>
      <c r="AE46" s="9" t="str">
        <f t="shared" si="0"/>
        <v>□</v>
      </c>
      <c r="AF46" s="9" t="str">
        <f t="shared" si="1"/>
        <v>□</v>
      </c>
      <c r="AG46" s="256" t="s">
        <v>475</v>
      </c>
      <c r="AI46" s="44"/>
      <c r="AJ46" s="43" t="str">
        <f t="shared" si="2"/>
        <v>■未答</v>
      </c>
      <c r="BG46" s="1"/>
      <c r="BH46" s="1"/>
      <c r="BI46" s="1"/>
      <c r="BJ46" s="1"/>
      <c r="BK46" s="1"/>
      <c r="BL46" s="1"/>
      <c r="BM46" s="1"/>
      <c r="BN46" s="1"/>
    </row>
    <row r="47" spans="2:66" ht="36" customHeight="1" thickBot="1" x14ac:dyDescent="0.2">
      <c r="B47" s="503"/>
      <c r="C47" s="504"/>
      <c r="D47" s="71"/>
      <c r="E47" s="495" t="s">
        <v>593</v>
      </c>
      <c r="F47" s="496"/>
      <c r="G47" s="496"/>
      <c r="H47" s="497"/>
      <c r="I47" s="186"/>
      <c r="J47" s="95"/>
      <c r="K47" s="95"/>
      <c r="L47" s="95"/>
      <c r="M47" s="94"/>
      <c r="N47" s="95"/>
      <c r="O47" s="95"/>
      <c r="P47" s="95"/>
      <c r="Q47" s="96"/>
      <c r="R47" s="200" t="s">
        <v>429</v>
      </c>
      <c r="S47" s="776" t="s">
        <v>474</v>
      </c>
      <c r="T47" s="776"/>
      <c r="U47" s="776"/>
      <c r="V47" s="258" t="s">
        <v>419</v>
      </c>
      <c r="W47" s="776" t="s">
        <v>473</v>
      </c>
      <c r="X47" s="776"/>
      <c r="Y47" s="776"/>
      <c r="Z47" s="214"/>
      <c r="AA47" s="214"/>
      <c r="AB47" s="215"/>
      <c r="AC47" s="257"/>
      <c r="AE47" s="9" t="str">
        <f t="shared" si="0"/>
        <v>□</v>
      </c>
      <c r="AF47" s="9" t="str">
        <f t="shared" si="1"/>
        <v>□</v>
      </c>
      <c r="AG47" s="256" t="s">
        <v>472</v>
      </c>
      <c r="AI47" s="61"/>
      <c r="AJ47" s="43" t="str">
        <f t="shared" si="2"/>
        <v>■未答</v>
      </c>
      <c r="BG47" s="1"/>
      <c r="BH47" s="1"/>
      <c r="BI47" s="1"/>
      <c r="BJ47" s="1"/>
      <c r="BK47" s="1"/>
      <c r="BL47" s="1"/>
      <c r="BM47" s="1"/>
      <c r="BN47" s="1"/>
    </row>
    <row r="48" spans="2:66" ht="21.95" customHeight="1" x14ac:dyDescent="0.15">
      <c r="B48" s="501" t="s">
        <v>471</v>
      </c>
      <c r="C48" s="787"/>
      <c r="D48" s="555" t="s">
        <v>488</v>
      </c>
      <c r="E48" s="556"/>
      <c r="F48" s="556"/>
      <c r="G48" s="556"/>
      <c r="H48" s="557"/>
      <c r="I48" s="152" t="s">
        <v>429</v>
      </c>
      <c r="J48" s="30" t="s">
        <v>201</v>
      </c>
      <c r="K48" s="30"/>
      <c r="L48" s="30"/>
      <c r="M48" s="29"/>
      <c r="N48" s="29"/>
      <c r="O48" s="30"/>
      <c r="P48" s="30"/>
      <c r="Q48" s="31"/>
      <c r="R48" s="32"/>
      <c r="S48" s="33"/>
      <c r="T48" s="33"/>
      <c r="U48" s="33"/>
      <c r="V48" s="33"/>
      <c r="W48" s="33"/>
      <c r="X48" s="33"/>
      <c r="Y48" s="33"/>
      <c r="Z48" s="33"/>
      <c r="AA48" s="33"/>
      <c r="AB48" s="255" t="s">
        <v>110</v>
      </c>
      <c r="AC48" s="560"/>
      <c r="AE48" s="42" t="str">
        <f>+I48</f>
        <v>□</v>
      </c>
      <c r="AH48" s="45" t="str">
        <f>IF(AE48&amp;AE49&amp;AE50&amp;AE51="■□□□","◎無し",IF(AE48&amp;AE49&amp;AE50&amp;AE51="□■□□","Ｅ適合",IF(AE48&amp;AE49&amp;AE50&amp;AE51="□□■□","●適合",IF(AE48&amp;AE49&amp;AE50&amp;AE51="□□□■","◆未達",IF(AE48&amp;AE49&amp;AE50&amp;AE51="□□□□","■未答","▼矛盾")))))</f>
        <v>■未答</v>
      </c>
      <c r="AI48" s="61"/>
      <c r="AL48" s="37" t="s">
        <v>96</v>
      </c>
      <c r="AM48" s="53" t="s">
        <v>435</v>
      </c>
      <c r="AN48" s="53" t="s">
        <v>434</v>
      </c>
      <c r="AO48" s="53" t="s">
        <v>433</v>
      </c>
      <c r="AP48" s="53" t="s">
        <v>432</v>
      </c>
      <c r="AQ48" s="53" t="s">
        <v>431</v>
      </c>
      <c r="AR48" s="53" t="s">
        <v>91</v>
      </c>
      <c r="BG48" s="1"/>
      <c r="BH48" s="1"/>
      <c r="BI48" s="1"/>
      <c r="BJ48" s="1"/>
      <c r="BK48" s="1"/>
      <c r="BL48" s="1"/>
      <c r="BM48" s="1"/>
      <c r="BN48" s="1"/>
    </row>
    <row r="49" spans="2:66" ht="21.95" customHeight="1" x14ac:dyDescent="0.15">
      <c r="B49" s="503"/>
      <c r="C49" s="788"/>
      <c r="D49" s="518"/>
      <c r="E49" s="519"/>
      <c r="F49" s="519"/>
      <c r="G49" s="519"/>
      <c r="H49" s="520"/>
      <c r="I49" s="63" t="s">
        <v>429</v>
      </c>
      <c r="J49" s="37" t="s">
        <v>202</v>
      </c>
      <c r="K49" s="37"/>
      <c r="L49" s="37"/>
      <c r="M49" s="37"/>
      <c r="N49" s="37"/>
      <c r="O49" s="37"/>
      <c r="P49" s="37"/>
      <c r="Q49" s="39"/>
      <c r="R49" s="713" t="s">
        <v>203</v>
      </c>
      <c r="S49" s="488"/>
      <c r="T49" s="464"/>
      <c r="U49" s="464"/>
      <c r="V49" s="156" t="s">
        <v>470</v>
      </c>
      <c r="W49" s="464"/>
      <c r="X49" s="464"/>
      <c r="Y49" s="49"/>
      <c r="Z49" s="49"/>
      <c r="AA49" s="49"/>
      <c r="AB49" s="49"/>
      <c r="AC49" s="445"/>
      <c r="AE49" s="1" t="str">
        <f>+I49</f>
        <v>□</v>
      </c>
      <c r="AL49" s="37"/>
      <c r="AM49" s="43" t="s">
        <v>65</v>
      </c>
      <c r="AN49" s="43" t="s">
        <v>205</v>
      </c>
      <c r="AO49" s="43" t="s">
        <v>66</v>
      </c>
      <c r="AP49" s="43" t="s">
        <v>67</v>
      </c>
      <c r="AQ49" s="45" t="s">
        <v>92</v>
      </c>
      <c r="AR49" s="45" t="s">
        <v>68</v>
      </c>
      <c r="BE49" s="1"/>
      <c r="BG49" s="1"/>
      <c r="BH49" s="1"/>
      <c r="BI49" s="1"/>
      <c r="BJ49" s="1"/>
      <c r="BK49" s="1"/>
      <c r="BL49" s="1"/>
      <c r="BM49" s="1"/>
      <c r="BN49" s="1"/>
    </row>
    <row r="50" spans="2:66" ht="21.95" customHeight="1" x14ac:dyDescent="0.15">
      <c r="B50" s="503"/>
      <c r="C50" s="788"/>
      <c r="D50" s="35"/>
      <c r="E50" s="496" t="s">
        <v>469</v>
      </c>
      <c r="F50" s="516"/>
      <c r="G50" s="516"/>
      <c r="H50" s="517"/>
      <c r="I50" s="94"/>
      <c r="J50" s="37"/>
      <c r="K50" s="37"/>
      <c r="L50" s="37"/>
      <c r="M50" s="37"/>
      <c r="N50" s="37"/>
      <c r="O50" s="37"/>
      <c r="P50" s="37"/>
      <c r="Q50" s="39"/>
      <c r="R50" s="157"/>
      <c r="S50" s="97"/>
      <c r="T50" s="97"/>
      <c r="U50" s="97"/>
      <c r="V50" s="97"/>
      <c r="W50" s="466"/>
      <c r="X50" s="466"/>
      <c r="Y50" s="97"/>
      <c r="Z50" s="97"/>
      <c r="AA50" s="49"/>
      <c r="AB50" s="81"/>
      <c r="AC50" s="445"/>
      <c r="AE50" s="1" t="str">
        <f>+I51</f>
        <v>□</v>
      </c>
      <c r="AH50" s="158">
        <f>IF(W49=0,0,T49/W49)</f>
        <v>0</v>
      </c>
      <c r="AJ50" s="43" t="str">
        <f>IF(AH50=0,"",IF(AH50&gt;(22/21),"◆過勾配","●適合"))</f>
        <v/>
      </c>
      <c r="BE50" s="1"/>
      <c r="BG50" s="1"/>
      <c r="BH50" s="1"/>
      <c r="BI50" s="1"/>
      <c r="BJ50" s="1"/>
      <c r="BK50" s="1"/>
      <c r="BL50" s="1"/>
      <c r="BM50" s="1"/>
      <c r="BN50" s="1"/>
    </row>
    <row r="51" spans="2:66" ht="21.95" customHeight="1" x14ac:dyDescent="0.15">
      <c r="B51" s="503"/>
      <c r="C51" s="788"/>
      <c r="D51" s="35"/>
      <c r="E51" s="521"/>
      <c r="F51" s="522"/>
      <c r="G51" s="522"/>
      <c r="H51" s="523"/>
      <c r="I51" s="63" t="s">
        <v>419</v>
      </c>
      <c r="J51" s="479" t="s">
        <v>208</v>
      </c>
      <c r="K51" s="479"/>
      <c r="L51" s="479"/>
      <c r="M51" s="479"/>
      <c r="N51" s="479"/>
      <c r="O51" s="479"/>
      <c r="P51" s="479"/>
      <c r="Q51" s="480"/>
      <c r="R51" s="469" t="s">
        <v>209</v>
      </c>
      <c r="S51" s="470"/>
      <c r="T51" s="470"/>
      <c r="U51" s="470"/>
      <c r="V51" s="464"/>
      <c r="W51" s="464"/>
      <c r="X51" s="49" t="s">
        <v>427</v>
      </c>
      <c r="Y51" s="49"/>
      <c r="Z51" s="49"/>
      <c r="AA51" s="49"/>
      <c r="AB51" s="81"/>
      <c r="AC51" s="445"/>
      <c r="AE51" s="1" t="str">
        <f>+I52</f>
        <v>□</v>
      </c>
      <c r="AH51" s="159" t="s">
        <v>468</v>
      </c>
      <c r="BE51" s="1"/>
      <c r="BG51" s="1"/>
      <c r="BH51" s="1"/>
      <c r="BI51" s="1"/>
      <c r="BJ51" s="1"/>
      <c r="BK51" s="1"/>
      <c r="BL51" s="1"/>
      <c r="BM51" s="1"/>
      <c r="BN51" s="1"/>
    </row>
    <row r="52" spans="2:66" ht="21.95" customHeight="1" x14ac:dyDescent="0.15">
      <c r="B52" s="503"/>
      <c r="C52" s="788"/>
      <c r="D52" s="35"/>
      <c r="E52" s="493" t="s">
        <v>211</v>
      </c>
      <c r="F52" s="624"/>
      <c r="G52" s="624"/>
      <c r="H52" s="774"/>
      <c r="I52" s="63" t="s">
        <v>419</v>
      </c>
      <c r="J52" s="479" t="s">
        <v>212</v>
      </c>
      <c r="K52" s="479"/>
      <c r="L52" s="479"/>
      <c r="M52" s="479"/>
      <c r="N52" s="479"/>
      <c r="O52" s="479"/>
      <c r="P52" s="479"/>
      <c r="Q52" s="480"/>
      <c r="R52" s="469" t="s">
        <v>213</v>
      </c>
      <c r="S52" s="470"/>
      <c r="T52" s="470"/>
      <c r="U52" s="470"/>
      <c r="V52" s="464"/>
      <c r="W52" s="464"/>
      <c r="X52" s="49" t="s">
        <v>427</v>
      </c>
      <c r="Y52" s="97"/>
      <c r="Z52" s="97"/>
      <c r="AA52" s="49"/>
      <c r="AB52" s="81"/>
      <c r="AC52" s="445"/>
      <c r="AH52" s="160" t="s">
        <v>214</v>
      </c>
      <c r="AJ52" s="45" t="str">
        <f>IF(V52&gt;0,IF(V52&lt;195,"◆195未満","●適合"),"■未答")</f>
        <v>■未答</v>
      </c>
      <c r="BE52" s="1"/>
      <c r="BG52" s="1"/>
      <c r="BH52" s="1"/>
      <c r="BI52" s="1"/>
      <c r="BJ52" s="1"/>
      <c r="BK52" s="1"/>
      <c r="BL52" s="1"/>
      <c r="BM52" s="1"/>
      <c r="BN52" s="1"/>
    </row>
    <row r="53" spans="2:66" ht="20.100000000000001" customHeight="1" x14ac:dyDescent="0.15">
      <c r="B53" s="503"/>
      <c r="C53" s="788"/>
      <c r="D53" s="35"/>
      <c r="E53" s="496" t="s">
        <v>467</v>
      </c>
      <c r="F53" s="516"/>
      <c r="G53" s="516"/>
      <c r="H53" s="517"/>
      <c r="I53" s="37"/>
      <c r="J53" s="37"/>
      <c r="K53" s="37"/>
      <c r="L53" s="37"/>
      <c r="M53" s="37"/>
      <c r="N53" s="37"/>
      <c r="O53" s="37"/>
      <c r="P53" s="37"/>
      <c r="Q53" s="39"/>
      <c r="R53" s="56"/>
      <c r="S53" s="625" t="s">
        <v>216</v>
      </c>
      <c r="T53" s="625"/>
      <c r="U53" s="625"/>
      <c r="V53" s="625"/>
      <c r="W53" s="625"/>
      <c r="X53" s="625"/>
      <c r="Y53" s="471">
        <f>+V51*2+V52</f>
        <v>0</v>
      </c>
      <c r="Z53" s="471"/>
      <c r="AA53" s="49" t="s">
        <v>427</v>
      </c>
      <c r="AB53" s="49"/>
      <c r="AC53" s="445"/>
      <c r="AH53" s="160" t="s">
        <v>218</v>
      </c>
      <c r="AJ53" s="45" t="str">
        <f>IF(Y53&gt;0,IF(AND(Y53&gt;=550,Y53&lt;=650),"●適合","◆未達"),"■未答")</f>
        <v>■未答</v>
      </c>
      <c r="BE53" s="1"/>
      <c r="BG53" s="1"/>
      <c r="BH53" s="1"/>
      <c r="BI53" s="1"/>
      <c r="BJ53" s="1"/>
      <c r="BK53" s="1"/>
      <c r="BL53" s="1"/>
      <c r="BM53" s="1"/>
      <c r="BN53" s="1"/>
    </row>
    <row r="54" spans="2:66" ht="20.100000000000001" customHeight="1" x14ac:dyDescent="0.15">
      <c r="B54" s="503"/>
      <c r="C54" s="788"/>
      <c r="D54" s="35"/>
      <c r="E54" s="518"/>
      <c r="F54" s="519"/>
      <c r="G54" s="519"/>
      <c r="H54" s="520"/>
      <c r="I54" s="37"/>
      <c r="J54" s="37"/>
      <c r="K54" s="37"/>
      <c r="L54" s="37"/>
      <c r="M54" s="37"/>
      <c r="N54" s="37"/>
      <c r="O54" s="37"/>
      <c r="P54" s="37"/>
      <c r="Q54" s="39"/>
      <c r="R54" s="469" t="s">
        <v>219</v>
      </c>
      <c r="S54" s="470"/>
      <c r="T54" s="470"/>
      <c r="U54" s="470"/>
      <c r="V54" s="464"/>
      <c r="W54" s="464"/>
      <c r="X54" s="49" t="s">
        <v>427</v>
      </c>
      <c r="Y54" s="97"/>
      <c r="Z54" s="97"/>
      <c r="AA54" s="49"/>
      <c r="AB54" s="49"/>
      <c r="AC54" s="445"/>
      <c r="AH54" s="113" t="s">
        <v>220</v>
      </c>
      <c r="AJ54" s="45" t="str">
        <f>IF(V54&gt;0,IF(V54&gt;30,"◆30超過","●適合"),"■未答")</f>
        <v>■未答</v>
      </c>
      <c r="BE54" s="1"/>
      <c r="BG54" s="1"/>
      <c r="BH54" s="1"/>
      <c r="BI54" s="1"/>
      <c r="BJ54" s="1"/>
      <c r="BK54" s="1"/>
      <c r="BL54" s="1"/>
      <c r="BM54" s="1"/>
      <c r="BN54" s="1"/>
    </row>
    <row r="55" spans="2:66" ht="8.25" customHeight="1" x14ac:dyDescent="0.15">
      <c r="B55" s="503"/>
      <c r="C55" s="788"/>
      <c r="D55" s="35"/>
      <c r="E55" s="518"/>
      <c r="F55" s="519"/>
      <c r="G55" s="519"/>
      <c r="H55" s="520"/>
      <c r="I55" s="37"/>
      <c r="J55" s="37"/>
      <c r="K55" s="37"/>
      <c r="L55" s="37"/>
      <c r="M55" s="37"/>
      <c r="N55" s="37"/>
      <c r="O55" s="37"/>
      <c r="P55" s="37"/>
      <c r="Q55" s="39"/>
      <c r="R55" s="56"/>
      <c r="S55" s="49"/>
      <c r="T55" s="49"/>
      <c r="U55" s="97"/>
      <c r="V55" s="97"/>
      <c r="W55" s="97"/>
      <c r="X55" s="97"/>
      <c r="Y55" s="97"/>
      <c r="Z55" s="49"/>
      <c r="AA55" s="49"/>
      <c r="AB55" s="49"/>
      <c r="AC55" s="445"/>
      <c r="AH55" s="113"/>
      <c r="AN55" s="138"/>
      <c r="BE55" s="1"/>
      <c r="BG55" s="1"/>
      <c r="BH55" s="1"/>
      <c r="BI55" s="1"/>
      <c r="BJ55" s="1"/>
      <c r="BK55" s="1"/>
      <c r="BL55" s="1"/>
      <c r="BM55" s="1"/>
      <c r="BN55" s="1"/>
    </row>
    <row r="56" spans="2:66" ht="20.100000000000001" customHeight="1" x14ac:dyDescent="0.15">
      <c r="B56" s="503"/>
      <c r="C56" s="788"/>
      <c r="D56" s="35"/>
      <c r="E56" s="518"/>
      <c r="F56" s="519"/>
      <c r="G56" s="519"/>
      <c r="H56" s="520"/>
      <c r="I56" s="37"/>
      <c r="J56" s="37"/>
      <c r="K56" s="37"/>
      <c r="L56" s="37"/>
      <c r="M56" s="37"/>
      <c r="N56" s="37"/>
      <c r="O56" s="37"/>
      <c r="P56" s="37"/>
      <c r="Q56" s="39"/>
      <c r="R56" s="48"/>
      <c r="S56" s="97"/>
      <c r="T56" s="97"/>
      <c r="U56" s="97"/>
      <c r="V56" s="97"/>
      <c r="W56" s="97"/>
      <c r="X56" s="97"/>
      <c r="Y56" s="97"/>
      <c r="Z56" s="49"/>
      <c r="AA56" s="49"/>
      <c r="AB56" s="49"/>
      <c r="AC56" s="445"/>
      <c r="AH56" s="113"/>
      <c r="BE56" s="1"/>
      <c r="BG56" s="1"/>
      <c r="BH56" s="1"/>
      <c r="BI56" s="1"/>
      <c r="BJ56" s="1"/>
      <c r="BK56" s="1"/>
      <c r="BL56" s="1"/>
      <c r="BM56" s="1"/>
      <c r="BN56" s="1"/>
    </row>
    <row r="57" spans="2:66" ht="20.100000000000001" customHeight="1" x14ac:dyDescent="0.15">
      <c r="B57" s="503"/>
      <c r="C57" s="788"/>
      <c r="D57" s="35"/>
      <c r="E57" s="71"/>
      <c r="F57" s="496" t="s">
        <v>466</v>
      </c>
      <c r="G57" s="516"/>
      <c r="H57" s="517"/>
      <c r="I57" s="37"/>
      <c r="J57" s="37"/>
      <c r="K57" s="37"/>
      <c r="L57" s="37"/>
      <c r="M57" s="37"/>
      <c r="N57" s="37"/>
      <c r="O57" s="37"/>
      <c r="P57" s="37"/>
      <c r="Q57" s="39"/>
      <c r="R57" s="40" t="s">
        <v>419</v>
      </c>
      <c r="S57" s="49" t="s">
        <v>222</v>
      </c>
      <c r="T57" s="49"/>
      <c r="U57" s="49"/>
      <c r="V57" s="49"/>
      <c r="W57" s="97"/>
      <c r="X57" s="97"/>
      <c r="Y57" s="97"/>
      <c r="Z57" s="49"/>
      <c r="AA57" s="49"/>
      <c r="AB57" s="49"/>
      <c r="AC57" s="445"/>
      <c r="AF57" s="1" t="str">
        <f>+R57</f>
        <v>□</v>
      </c>
      <c r="AH57" s="113" t="s">
        <v>223</v>
      </c>
      <c r="AJ57" s="45"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7" t="s">
        <v>224</v>
      </c>
      <c r="AM57" s="53" t="s">
        <v>465</v>
      </c>
      <c r="AN57" s="53" t="s">
        <v>464</v>
      </c>
      <c r="AO57" s="53" t="s">
        <v>463</v>
      </c>
      <c r="AP57" s="53" t="s">
        <v>462</v>
      </c>
      <c r="AQ57" s="53" t="s">
        <v>461</v>
      </c>
      <c r="AR57" s="53" t="s">
        <v>461</v>
      </c>
      <c r="AS57" s="53" t="s">
        <v>91</v>
      </c>
      <c r="BE57" s="1"/>
      <c r="BG57" s="1"/>
      <c r="BH57" s="1"/>
      <c r="BI57" s="1"/>
      <c r="BJ57" s="1"/>
      <c r="BK57" s="1"/>
      <c r="BL57" s="1"/>
      <c r="BM57" s="1"/>
      <c r="BN57" s="1"/>
    </row>
    <row r="58" spans="2:66" ht="20.100000000000001" customHeight="1" x14ac:dyDescent="0.15">
      <c r="B58" s="503"/>
      <c r="C58" s="788"/>
      <c r="D58" s="35"/>
      <c r="E58" s="71"/>
      <c r="F58" s="521"/>
      <c r="G58" s="522"/>
      <c r="H58" s="523"/>
      <c r="I58" s="37"/>
      <c r="J58" s="37"/>
      <c r="K58" s="37"/>
      <c r="L58" s="37"/>
      <c r="M58" s="37"/>
      <c r="N58" s="37"/>
      <c r="O58" s="37"/>
      <c r="P58" s="37"/>
      <c r="Q58" s="39"/>
      <c r="R58" s="40" t="s">
        <v>419</v>
      </c>
      <c r="S58" s="49" t="s">
        <v>230</v>
      </c>
      <c r="T58" s="49"/>
      <c r="U58" s="49"/>
      <c r="V58" s="49"/>
      <c r="W58" s="49"/>
      <c r="X58" s="49"/>
      <c r="Y58" s="49"/>
      <c r="Z58" s="49"/>
      <c r="AA58" s="49"/>
      <c r="AB58" s="49"/>
      <c r="AC58" s="445"/>
      <c r="AF58" s="1" t="str">
        <f>+R58</f>
        <v>□</v>
      </c>
      <c r="AL58" s="37"/>
      <c r="AM58" s="43" t="s">
        <v>65</v>
      </c>
      <c r="AN58" s="43" t="s">
        <v>231</v>
      </c>
      <c r="AO58" s="43" t="s">
        <v>232</v>
      </c>
      <c r="AP58" s="43" t="s">
        <v>233</v>
      </c>
      <c r="AQ58" s="45" t="s">
        <v>234</v>
      </c>
      <c r="AR58" s="45" t="s">
        <v>92</v>
      </c>
      <c r="AS58" s="161" t="s">
        <v>68</v>
      </c>
      <c r="BE58" s="1"/>
      <c r="BG58" s="1"/>
      <c r="BH58" s="1"/>
      <c r="BI58" s="1"/>
      <c r="BJ58" s="1"/>
      <c r="BK58" s="1"/>
      <c r="BL58" s="1"/>
      <c r="BM58" s="1"/>
      <c r="BN58" s="1"/>
    </row>
    <row r="59" spans="2:66" ht="20.100000000000001" customHeight="1" x14ac:dyDescent="0.15">
      <c r="B59" s="503"/>
      <c r="C59" s="788"/>
      <c r="D59" s="35"/>
      <c r="E59" s="71"/>
      <c r="F59" s="496" t="s">
        <v>460</v>
      </c>
      <c r="G59" s="516"/>
      <c r="H59" s="517"/>
      <c r="I59" s="37"/>
      <c r="J59" s="37"/>
      <c r="K59" s="37"/>
      <c r="L59" s="37"/>
      <c r="M59" s="37"/>
      <c r="N59" s="37"/>
      <c r="O59" s="37"/>
      <c r="P59" s="37"/>
      <c r="Q59" s="39"/>
      <c r="R59" s="40" t="s">
        <v>419</v>
      </c>
      <c r="S59" s="49" t="s">
        <v>236</v>
      </c>
      <c r="T59" s="49"/>
      <c r="U59" s="49"/>
      <c r="V59" s="49"/>
      <c r="W59" s="49"/>
      <c r="X59" s="49"/>
      <c r="Y59" s="49"/>
      <c r="Z59" s="49"/>
      <c r="AA59" s="49"/>
      <c r="AB59" s="49"/>
      <c r="AC59" s="445"/>
      <c r="AF59" s="1" t="str">
        <f>+R59</f>
        <v>□</v>
      </c>
      <c r="BE59" s="1"/>
      <c r="BG59" s="1"/>
      <c r="BH59" s="1"/>
      <c r="BI59" s="1"/>
      <c r="BJ59" s="1"/>
      <c r="BK59" s="1"/>
      <c r="BL59" s="1"/>
      <c r="BM59" s="1"/>
      <c r="BN59" s="1"/>
    </row>
    <row r="60" spans="2:66" ht="20.100000000000001" customHeight="1" x14ac:dyDescent="0.15">
      <c r="B60" s="503"/>
      <c r="C60" s="788"/>
      <c r="D60" s="35"/>
      <c r="E60" s="71"/>
      <c r="F60" s="521"/>
      <c r="G60" s="522"/>
      <c r="H60" s="523"/>
      <c r="I60" s="37"/>
      <c r="J60" s="37"/>
      <c r="K60" s="37"/>
      <c r="L60" s="37"/>
      <c r="M60" s="37"/>
      <c r="N60" s="37"/>
      <c r="O60" s="37"/>
      <c r="P60" s="37"/>
      <c r="Q60" s="39"/>
      <c r="R60" s="40" t="s">
        <v>419</v>
      </c>
      <c r="S60" s="49" t="s">
        <v>238</v>
      </c>
      <c r="T60" s="49"/>
      <c r="U60" s="49"/>
      <c r="V60" s="49"/>
      <c r="W60" s="49"/>
      <c r="X60" s="49"/>
      <c r="Y60" s="49"/>
      <c r="Z60" s="49"/>
      <c r="AA60" s="49"/>
      <c r="AB60" s="49"/>
      <c r="AC60" s="445"/>
      <c r="AF60" s="1" t="str">
        <f>+R60</f>
        <v>□</v>
      </c>
      <c r="BE60" s="1"/>
      <c r="BG60" s="1"/>
      <c r="BH60" s="1"/>
      <c r="BI60" s="1"/>
      <c r="BJ60" s="1"/>
      <c r="BK60" s="1"/>
      <c r="BL60" s="1"/>
      <c r="BM60" s="1"/>
      <c r="BN60" s="1"/>
    </row>
    <row r="61" spans="2:66" ht="20.100000000000001" customHeight="1" x14ac:dyDescent="0.15">
      <c r="B61" s="503"/>
      <c r="C61" s="788"/>
      <c r="D61" s="35"/>
      <c r="E61" s="71"/>
      <c r="F61" s="496" t="s">
        <v>459</v>
      </c>
      <c r="G61" s="516"/>
      <c r="H61" s="517"/>
      <c r="I61" s="37"/>
      <c r="J61" s="37"/>
      <c r="K61" s="37"/>
      <c r="L61" s="37"/>
      <c r="M61" s="37"/>
      <c r="N61" s="37"/>
      <c r="O61" s="37"/>
      <c r="P61" s="37"/>
      <c r="Q61" s="39"/>
      <c r="R61" s="40" t="s">
        <v>419</v>
      </c>
      <c r="S61" s="49" t="s">
        <v>240</v>
      </c>
      <c r="T61" s="49"/>
      <c r="U61" s="49"/>
      <c r="V61" s="49"/>
      <c r="W61" s="49"/>
      <c r="X61" s="49"/>
      <c r="Y61" s="49"/>
      <c r="Z61" s="49"/>
      <c r="AA61" s="49"/>
      <c r="AB61" s="49"/>
      <c r="AC61" s="445"/>
      <c r="AF61" s="1" t="str">
        <f>+R61</f>
        <v>□</v>
      </c>
      <c r="BE61" s="1"/>
      <c r="BG61" s="1"/>
      <c r="BH61" s="1"/>
      <c r="BI61" s="1"/>
      <c r="BJ61" s="1"/>
      <c r="BK61" s="1"/>
      <c r="BL61" s="1"/>
      <c r="BM61" s="1"/>
      <c r="BN61" s="1"/>
    </row>
    <row r="62" spans="2:66" ht="20.100000000000001" customHeight="1" thickBot="1" x14ac:dyDescent="0.2">
      <c r="B62" s="505"/>
      <c r="C62" s="789"/>
      <c r="D62" s="153"/>
      <c r="E62" s="147"/>
      <c r="F62" s="615"/>
      <c r="G62" s="616"/>
      <c r="H62" s="617"/>
      <c r="I62" s="148"/>
      <c r="J62" s="148"/>
      <c r="K62" s="148"/>
      <c r="L62" s="148"/>
      <c r="M62" s="148"/>
      <c r="N62" s="148"/>
      <c r="O62" s="148"/>
      <c r="P62" s="148"/>
      <c r="Q62" s="149"/>
      <c r="R62" s="150"/>
      <c r="S62" s="151"/>
      <c r="T62" s="151"/>
      <c r="U62" s="151"/>
      <c r="V62" s="151"/>
      <c r="W62" s="151"/>
      <c r="X62" s="151"/>
      <c r="Y62" s="151"/>
      <c r="Z62" s="151"/>
      <c r="AA62" s="151"/>
      <c r="AB62" s="151"/>
      <c r="AC62" s="475"/>
      <c r="BE62" s="1"/>
      <c r="BG62" s="1"/>
      <c r="BH62" s="1"/>
      <c r="BI62" s="1"/>
      <c r="BJ62" s="1"/>
      <c r="BK62" s="1"/>
      <c r="BL62" s="1"/>
      <c r="BM62" s="1"/>
      <c r="BN62" s="1"/>
    </row>
    <row r="63" spans="2:66" ht="20.100000000000001" customHeight="1" x14ac:dyDescent="0.15">
      <c r="B63" s="501" t="s">
        <v>458</v>
      </c>
      <c r="C63" s="502"/>
      <c r="D63" s="555" t="s">
        <v>489</v>
      </c>
      <c r="E63" s="556"/>
      <c r="F63" s="556"/>
      <c r="G63" s="556"/>
      <c r="H63" s="557"/>
      <c r="I63" s="162" t="s">
        <v>419</v>
      </c>
      <c r="J63" s="163" t="s">
        <v>242</v>
      </c>
      <c r="K63" s="163"/>
      <c r="L63" s="163"/>
      <c r="M63" s="163"/>
      <c r="N63" s="163"/>
      <c r="O63" s="163"/>
      <c r="Q63" s="164"/>
      <c r="R63" s="165"/>
      <c r="S63" s="166"/>
      <c r="T63" s="166"/>
      <c r="U63" s="166"/>
      <c r="V63" s="166"/>
      <c r="W63" s="166"/>
      <c r="X63" s="166"/>
      <c r="Y63" s="166"/>
      <c r="Z63" s="166"/>
      <c r="AA63" s="166"/>
      <c r="AB63" s="166"/>
      <c r="AC63" s="635"/>
      <c r="AE63" s="42" t="str">
        <f>+I63</f>
        <v>□</v>
      </c>
      <c r="AH63" s="45" t="str">
        <f>IF(AE63&amp;AE64&amp;AE65="■□□","●適合",IF(AE63&amp;AE64&amp;AE65="□■□","◆未達",IF(AE63&amp;AE64&amp;AE65="□□■","◆未達",IF(AE63&amp;AE64&amp;AE65="□□□","■未答","▼矛盾"))))</f>
        <v>■未答</v>
      </c>
      <c r="AI63" s="61"/>
      <c r="AL63" s="37" t="s">
        <v>111</v>
      </c>
      <c r="AM63" s="46" t="s">
        <v>426</v>
      </c>
      <c r="AN63" s="46" t="s">
        <v>425</v>
      </c>
      <c r="AO63" s="46" t="s">
        <v>424</v>
      </c>
      <c r="AP63" s="46" t="s">
        <v>423</v>
      </c>
      <c r="AQ63" s="46" t="s">
        <v>91</v>
      </c>
      <c r="AT63" s="2"/>
      <c r="AU63" s="2"/>
      <c r="AV63" s="2"/>
      <c r="BE63" s="1"/>
      <c r="BG63" s="1"/>
      <c r="BH63" s="1"/>
      <c r="BI63" s="1"/>
      <c r="BJ63" s="1"/>
      <c r="BK63" s="1"/>
      <c r="BL63" s="1"/>
      <c r="BM63" s="1"/>
      <c r="BN63" s="1"/>
    </row>
    <row r="64" spans="2:66" ht="20.100000000000001" customHeight="1" x14ac:dyDescent="0.15">
      <c r="B64" s="503"/>
      <c r="C64" s="504"/>
      <c r="D64" s="518"/>
      <c r="E64" s="519"/>
      <c r="F64" s="519"/>
      <c r="G64" s="519"/>
      <c r="H64" s="520"/>
      <c r="I64" s="168" t="s">
        <v>419</v>
      </c>
      <c r="J64" s="95" t="s">
        <v>243</v>
      </c>
      <c r="K64" s="95"/>
      <c r="L64" s="95"/>
      <c r="M64" s="95"/>
      <c r="N64" s="95"/>
      <c r="O64" s="95"/>
      <c r="Q64" s="96"/>
      <c r="R64" s="157"/>
      <c r="S64" s="97"/>
      <c r="T64" s="97"/>
      <c r="U64" s="97"/>
      <c r="V64" s="97"/>
      <c r="W64" s="97"/>
      <c r="X64" s="97"/>
      <c r="Y64" s="97"/>
      <c r="Z64" s="97"/>
      <c r="AA64" s="97"/>
      <c r="AB64" s="97"/>
      <c r="AC64" s="477"/>
      <c r="AE64" s="1" t="str">
        <f>+I64</f>
        <v>□</v>
      </c>
      <c r="AL64" s="37"/>
      <c r="AM64" s="43" t="s">
        <v>66</v>
      </c>
      <c r="AN64" s="43" t="s">
        <v>67</v>
      </c>
      <c r="AO64" s="43" t="s">
        <v>67</v>
      </c>
      <c r="AP64" s="45" t="s">
        <v>92</v>
      </c>
      <c r="AQ64" s="45" t="s">
        <v>68</v>
      </c>
      <c r="AT64" s="2"/>
      <c r="AU64" s="2"/>
      <c r="AV64" s="2"/>
      <c r="BE64" s="1"/>
      <c r="BG64" s="1"/>
      <c r="BH64" s="1"/>
      <c r="BI64" s="1"/>
      <c r="BJ64" s="1"/>
      <c r="BK64" s="1"/>
      <c r="BL64" s="1"/>
      <c r="BM64" s="1"/>
      <c r="BN64" s="1"/>
    </row>
    <row r="65" spans="2:66" ht="20.100000000000001" customHeight="1" x14ac:dyDescent="0.15">
      <c r="B65" s="503"/>
      <c r="C65" s="504"/>
      <c r="D65" s="518"/>
      <c r="E65" s="519"/>
      <c r="F65" s="519"/>
      <c r="G65" s="519"/>
      <c r="H65" s="520"/>
      <c r="I65" s="170" t="s">
        <v>419</v>
      </c>
      <c r="J65" s="101" t="s">
        <v>244</v>
      </c>
      <c r="K65" s="101"/>
      <c r="L65" s="101"/>
      <c r="M65" s="101"/>
      <c r="N65" s="101"/>
      <c r="O65" s="101"/>
      <c r="Q65" s="102"/>
      <c r="R65" s="87"/>
      <c r="S65" s="88"/>
      <c r="T65" s="88"/>
      <c r="U65" s="88"/>
      <c r="V65" s="88"/>
      <c r="W65" s="88"/>
      <c r="X65" s="88"/>
      <c r="Y65" s="88"/>
      <c r="Z65" s="88"/>
      <c r="AA65" s="88"/>
      <c r="AB65" s="88"/>
      <c r="AC65" s="478"/>
      <c r="AE65" s="1" t="str">
        <f>+I65</f>
        <v>□</v>
      </c>
      <c r="AT65" s="2"/>
      <c r="AU65" s="2"/>
      <c r="AV65" s="2"/>
      <c r="BE65" s="1"/>
      <c r="BG65" s="1"/>
      <c r="BH65" s="1"/>
      <c r="BI65" s="1"/>
      <c r="BJ65" s="1"/>
      <c r="BK65" s="1"/>
      <c r="BL65" s="1"/>
      <c r="BM65" s="1"/>
      <c r="BN65" s="1"/>
    </row>
    <row r="66" spans="2:66" ht="15.95" customHeight="1" x14ac:dyDescent="0.15">
      <c r="B66" s="503"/>
      <c r="C66" s="504"/>
      <c r="D66" s="576"/>
      <c r="E66" s="171" t="s">
        <v>490</v>
      </c>
      <c r="F66" s="552" t="s">
        <v>491</v>
      </c>
      <c r="G66" s="790"/>
      <c r="H66" s="791"/>
      <c r="I66" s="254"/>
      <c r="J66" s="254"/>
      <c r="K66" s="254"/>
      <c r="L66" s="254"/>
      <c r="M66" s="254"/>
      <c r="N66" s="254"/>
      <c r="O66" s="254"/>
      <c r="P66" s="254"/>
      <c r="Q66" s="253"/>
      <c r="R66" s="252"/>
      <c r="S66" s="251"/>
      <c r="T66" s="251"/>
      <c r="U66" s="251"/>
      <c r="V66" s="251"/>
      <c r="W66" s="251"/>
      <c r="X66" s="251"/>
      <c r="Y66" s="251"/>
      <c r="Z66" s="251"/>
      <c r="AA66" s="251"/>
      <c r="AB66" s="251"/>
      <c r="AC66" s="212"/>
      <c r="AT66" s="2"/>
      <c r="AU66" s="2"/>
      <c r="AV66" s="2"/>
      <c r="BE66" s="1"/>
      <c r="BG66" s="1"/>
      <c r="BH66" s="1"/>
      <c r="BI66" s="1"/>
      <c r="BJ66" s="1"/>
      <c r="BK66" s="1"/>
      <c r="BL66" s="1"/>
      <c r="BM66" s="1"/>
      <c r="BN66" s="1"/>
    </row>
    <row r="67" spans="2:66" ht="17.100000000000001" customHeight="1" x14ac:dyDescent="0.15">
      <c r="B67" s="503"/>
      <c r="C67" s="504"/>
      <c r="D67" s="576"/>
      <c r="E67" s="495" t="s">
        <v>35</v>
      </c>
      <c r="F67" s="540" t="s">
        <v>492</v>
      </c>
      <c r="G67" s="541"/>
      <c r="H67" s="542"/>
      <c r="I67" s="63" t="s">
        <v>429</v>
      </c>
      <c r="J67" s="37" t="s">
        <v>201</v>
      </c>
      <c r="K67" s="37"/>
      <c r="L67" s="37"/>
      <c r="M67" s="38"/>
      <c r="N67" s="38"/>
      <c r="O67" s="37"/>
      <c r="P67" s="37"/>
      <c r="Q67" s="39"/>
      <c r="R67" s="91"/>
      <c r="S67" s="92"/>
      <c r="T67" s="92"/>
      <c r="U67" s="92"/>
      <c r="V67" s="92"/>
      <c r="W67" s="92"/>
      <c r="X67" s="93"/>
      <c r="Y67" s="93"/>
      <c r="Z67" s="203"/>
      <c r="AA67" s="203"/>
      <c r="AB67" s="80" t="s">
        <v>110</v>
      </c>
      <c r="AC67" s="476"/>
      <c r="AD67" s="142"/>
      <c r="AE67" s="42" t="str">
        <f t="shared" ref="AE67:AE83" si="3">+I67</f>
        <v>□</v>
      </c>
      <c r="AH67" s="45" t="str">
        <f>IF(AE67&amp;AE68&amp;AE69&amp;AE70="■□□□","◎無し",IF(AE67&amp;AE68&amp;AE69&amp;AE70="□■□□","Ｅ適合",IF(AE67&amp;AE68&amp;AE69&amp;AE70="□□■□","●適合",IF(AE67&amp;AE68&amp;AE69&amp;AE70="□□□■","◆未達",IF(AE67&amp;AE68&amp;AE69&amp;AE70="□□□□","■未答","▼矛盾")))))</f>
        <v>■未答</v>
      </c>
      <c r="AI67" s="61"/>
      <c r="AL67" s="37" t="s">
        <v>96</v>
      </c>
      <c r="AM67" s="53" t="s">
        <v>435</v>
      </c>
      <c r="AN67" s="53" t="s">
        <v>434</v>
      </c>
      <c r="AO67" s="53" t="s">
        <v>433</v>
      </c>
      <c r="AP67" s="53" t="s">
        <v>432</v>
      </c>
      <c r="AQ67" s="53" t="s">
        <v>431</v>
      </c>
      <c r="AR67" s="53" t="s">
        <v>91</v>
      </c>
      <c r="AT67" s="2"/>
      <c r="AU67" s="2"/>
      <c r="AV67" s="2"/>
      <c r="BE67" s="1"/>
      <c r="BG67" s="1"/>
      <c r="BH67" s="1"/>
      <c r="BI67" s="1"/>
      <c r="BJ67" s="1"/>
      <c r="BK67" s="1"/>
      <c r="BL67" s="1"/>
      <c r="BM67" s="1"/>
      <c r="BN67" s="1"/>
    </row>
    <row r="68" spans="2:66" ht="17.100000000000001" customHeight="1" x14ac:dyDescent="0.15">
      <c r="B68" s="503"/>
      <c r="C68" s="504"/>
      <c r="D68" s="576"/>
      <c r="E68" s="576"/>
      <c r="F68" s="543"/>
      <c r="G68" s="544"/>
      <c r="H68" s="545"/>
      <c r="I68" s="63" t="s">
        <v>429</v>
      </c>
      <c r="J68" s="37" t="s">
        <v>202</v>
      </c>
      <c r="K68" s="37"/>
      <c r="L68" s="37"/>
      <c r="M68" s="37"/>
      <c r="N68" s="37"/>
      <c r="O68" s="37"/>
      <c r="P68" s="37"/>
      <c r="Q68" s="39"/>
      <c r="R68" s="632" t="s">
        <v>249</v>
      </c>
      <c r="S68" s="468"/>
      <c r="T68" s="468"/>
      <c r="U68" s="468"/>
      <c r="V68" s="468"/>
      <c r="W68" s="468"/>
      <c r="X68" s="629" t="s">
        <v>447</v>
      </c>
      <c r="Y68" s="629"/>
      <c r="Z68" s="464"/>
      <c r="AA68" s="464"/>
      <c r="AB68" s="99"/>
      <c r="AC68" s="477"/>
      <c r="AE68" s="1" t="str">
        <f t="shared" si="3"/>
        <v>□</v>
      </c>
      <c r="AF68" s="1" t="str">
        <f>+V69</f>
        <v>□</v>
      </c>
      <c r="AH68" s="160" t="s">
        <v>251</v>
      </c>
      <c r="AJ68" s="178" t="str">
        <f>IF(Z68=0,"■未答",DEGREES(ATAN(1/Z68)))</f>
        <v>■未答</v>
      </c>
      <c r="AL68" s="37"/>
      <c r="AM68" s="43" t="s">
        <v>65</v>
      </c>
      <c r="AN68" s="43" t="s">
        <v>205</v>
      </c>
      <c r="AO68" s="43" t="s">
        <v>66</v>
      </c>
      <c r="AP68" s="43" t="s">
        <v>67</v>
      </c>
      <c r="AQ68" s="45" t="s">
        <v>92</v>
      </c>
      <c r="AR68" s="45" t="s">
        <v>68</v>
      </c>
      <c r="AT68" s="2"/>
      <c r="AU68" s="2"/>
      <c r="AV68" s="2"/>
      <c r="BE68" s="1"/>
      <c r="BG68" s="1"/>
      <c r="BH68" s="1"/>
      <c r="BI68" s="1"/>
      <c r="BJ68" s="1"/>
      <c r="BK68" s="1"/>
      <c r="BL68" s="1"/>
      <c r="BM68" s="1"/>
      <c r="BN68" s="1"/>
    </row>
    <row r="69" spans="2:66" ht="17.100000000000001" customHeight="1" x14ac:dyDescent="0.15">
      <c r="B69" s="503"/>
      <c r="C69" s="504"/>
      <c r="D69" s="576"/>
      <c r="E69" s="576"/>
      <c r="F69" s="543"/>
      <c r="G69" s="544"/>
      <c r="H69" s="545"/>
      <c r="I69" s="63" t="s">
        <v>419</v>
      </c>
      <c r="J69" s="479" t="s">
        <v>208</v>
      </c>
      <c r="K69" s="479"/>
      <c r="L69" s="479"/>
      <c r="M69" s="479"/>
      <c r="N69" s="479"/>
      <c r="O69" s="479"/>
      <c r="P69" s="479"/>
      <c r="Q69" s="480"/>
      <c r="R69" s="632" t="s">
        <v>599</v>
      </c>
      <c r="S69" s="468"/>
      <c r="T69" s="468"/>
      <c r="U69" s="468"/>
      <c r="V69" s="168" t="s">
        <v>419</v>
      </c>
      <c r="W69" s="466" t="s">
        <v>252</v>
      </c>
      <c r="X69" s="466"/>
      <c r="Y69" s="168" t="s">
        <v>419</v>
      </c>
      <c r="Z69" s="467" t="s">
        <v>253</v>
      </c>
      <c r="AA69" s="468"/>
      <c r="AB69" s="179"/>
      <c r="AC69" s="477"/>
      <c r="AE69" s="1" t="str">
        <f t="shared" si="3"/>
        <v>□</v>
      </c>
      <c r="AF69" s="1" t="str">
        <f>+Y69</f>
        <v>□</v>
      </c>
      <c r="AH69" s="160" t="s">
        <v>164</v>
      </c>
      <c r="AJ69" s="43"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503"/>
      <c r="C70" s="504"/>
      <c r="D70" s="576"/>
      <c r="E70" s="577"/>
      <c r="F70" s="546"/>
      <c r="G70" s="547"/>
      <c r="H70" s="548"/>
      <c r="I70" s="63" t="s">
        <v>419</v>
      </c>
      <c r="J70" s="479" t="s">
        <v>212</v>
      </c>
      <c r="K70" s="479"/>
      <c r="L70" s="479"/>
      <c r="M70" s="479"/>
      <c r="N70" s="479"/>
      <c r="O70" s="479"/>
      <c r="P70" s="479"/>
      <c r="Q70" s="480"/>
      <c r="R70" s="657" t="s">
        <v>254</v>
      </c>
      <c r="S70" s="658"/>
      <c r="T70" s="658"/>
      <c r="U70" s="658"/>
      <c r="V70" s="658"/>
      <c r="W70" s="658"/>
      <c r="X70" s="628"/>
      <c r="Y70" s="628"/>
      <c r="Z70" s="628"/>
      <c r="AA70" s="88" t="s">
        <v>427</v>
      </c>
      <c r="AB70" s="90"/>
      <c r="AC70" s="478"/>
      <c r="AE70" s="1" t="str">
        <f t="shared" si="3"/>
        <v>□</v>
      </c>
      <c r="AH70" s="160" t="s">
        <v>256</v>
      </c>
      <c r="AJ70" s="45" t="str">
        <f>IF(X70&gt;0,IF(X70&lt;700,"◆低すぎ",IF(X70&gt;900,"◆高すぎ","●適合")),"■未答")</f>
        <v>■未答</v>
      </c>
      <c r="AT70" s="2"/>
      <c r="AU70" s="2"/>
      <c r="AV70" s="2"/>
      <c r="BE70" s="1"/>
      <c r="BG70" s="1"/>
      <c r="BH70" s="1"/>
      <c r="BI70" s="1"/>
      <c r="BJ70" s="1"/>
      <c r="BK70" s="1"/>
      <c r="BL70" s="1"/>
      <c r="BM70" s="1"/>
      <c r="BN70" s="1"/>
    </row>
    <row r="71" spans="2:66" ht="12.95" customHeight="1" x14ac:dyDescent="0.15">
      <c r="B71" s="503"/>
      <c r="C71" s="504"/>
      <c r="D71" s="576"/>
      <c r="E71" s="495" t="s">
        <v>37</v>
      </c>
      <c r="F71" s="540" t="s">
        <v>38</v>
      </c>
      <c r="G71" s="541"/>
      <c r="H71" s="542"/>
      <c r="I71" s="57" t="s">
        <v>419</v>
      </c>
      <c r="J71" s="630" t="s">
        <v>257</v>
      </c>
      <c r="K71" s="630"/>
      <c r="L71" s="630"/>
      <c r="M71" s="630"/>
      <c r="N71" s="630"/>
      <c r="O71" s="630"/>
      <c r="P71" s="630"/>
      <c r="Q71" s="631"/>
      <c r="R71" s="79"/>
      <c r="S71" s="79"/>
      <c r="T71" s="79"/>
      <c r="U71" s="79"/>
      <c r="V71" s="79"/>
      <c r="W71" s="79"/>
      <c r="X71" s="79"/>
      <c r="Y71" s="79"/>
      <c r="Z71" s="79"/>
      <c r="AA71" s="79"/>
      <c r="AB71" s="79"/>
      <c r="AC71" s="444"/>
      <c r="AE71" s="42" t="str">
        <f t="shared" si="3"/>
        <v>□</v>
      </c>
      <c r="AH71" s="43" t="str">
        <f>IF(AE71&amp;AE72="■□","●適合",IF(AE71&amp;AE72="□■","◆未達",IF(AE71&amp;AE72="□□","■未答","▼矛盾")))</f>
        <v>■未答</v>
      </c>
      <c r="AI71" s="44"/>
      <c r="AL71" s="37" t="s">
        <v>87</v>
      </c>
      <c r="AM71" s="46" t="s">
        <v>441</v>
      </c>
      <c r="AN71" s="46" t="s">
        <v>440</v>
      </c>
      <c r="AO71" s="46" t="s">
        <v>439</v>
      </c>
      <c r="AP71" s="46" t="s">
        <v>91</v>
      </c>
      <c r="AT71" s="2"/>
      <c r="AU71" s="2"/>
      <c r="AV71" s="2"/>
      <c r="BE71" s="1"/>
      <c r="BG71" s="1"/>
      <c r="BH71" s="1"/>
      <c r="BI71" s="1"/>
      <c r="BJ71" s="1"/>
      <c r="BK71" s="1"/>
      <c r="BL71" s="1"/>
      <c r="BM71" s="1"/>
      <c r="BN71" s="1"/>
    </row>
    <row r="72" spans="2:66" ht="12.95" customHeight="1" x14ac:dyDescent="0.15">
      <c r="B72" s="503"/>
      <c r="C72" s="504"/>
      <c r="D72" s="576"/>
      <c r="E72" s="577"/>
      <c r="F72" s="546"/>
      <c r="G72" s="547"/>
      <c r="H72" s="548"/>
      <c r="I72" s="66" t="s">
        <v>419</v>
      </c>
      <c r="J72" s="512" t="s">
        <v>258</v>
      </c>
      <c r="K72" s="512"/>
      <c r="L72" s="512"/>
      <c r="M72" s="512"/>
      <c r="N72" s="512"/>
      <c r="O72" s="512"/>
      <c r="P72" s="512"/>
      <c r="Q72" s="513"/>
      <c r="R72" s="70"/>
      <c r="S72" s="70"/>
      <c r="T72" s="70"/>
      <c r="U72" s="70"/>
      <c r="V72" s="70"/>
      <c r="W72" s="70"/>
      <c r="X72" s="70"/>
      <c r="Y72" s="70"/>
      <c r="Z72" s="70"/>
      <c r="AA72" s="70"/>
      <c r="AB72" s="70"/>
      <c r="AC72" s="446"/>
      <c r="AE72" s="1" t="str">
        <f t="shared" si="3"/>
        <v>□</v>
      </c>
      <c r="AM72" s="43" t="s">
        <v>66</v>
      </c>
      <c r="AN72" s="43" t="s">
        <v>67</v>
      </c>
      <c r="AO72" s="45" t="s">
        <v>92</v>
      </c>
      <c r="AP72" s="45" t="s">
        <v>68</v>
      </c>
      <c r="AT72" s="2"/>
      <c r="AU72" s="2"/>
      <c r="AV72" s="2"/>
      <c r="BE72" s="1"/>
      <c r="BG72" s="1"/>
      <c r="BH72" s="1"/>
      <c r="BI72" s="1"/>
      <c r="BJ72" s="1"/>
      <c r="BK72" s="1"/>
      <c r="BL72" s="1"/>
      <c r="BM72" s="1"/>
      <c r="BN72" s="1"/>
    </row>
    <row r="73" spans="2:66" ht="12.95" customHeight="1" x14ac:dyDescent="0.15">
      <c r="B73" s="503"/>
      <c r="C73" s="504"/>
      <c r="D73" s="576"/>
      <c r="E73" s="495" t="s">
        <v>39</v>
      </c>
      <c r="F73" s="540" t="s">
        <v>484</v>
      </c>
      <c r="G73" s="541"/>
      <c r="H73" s="542"/>
      <c r="I73" s="57" t="s">
        <v>429</v>
      </c>
      <c r="J73" s="630" t="s">
        <v>259</v>
      </c>
      <c r="K73" s="630"/>
      <c r="L73" s="630"/>
      <c r="M73" s="630"/>
      <c r="N73" s="630"/>
      <c r="O73" s="630"/>
      <c r="P73" s="630"/>
      <c r="Q73" s="631"/>
      <c r="R73" s="79"/>
      <c r="S73" s="79"/>
      <c r="T73" s="79"/>
      <c r="U73" s="79"/>
      <c r="V73" s="79"/>
      <c r="W73" s="79"/>
      <c r="X73" s="79"/>
      <c r="Y73" s="79"/>
      <c r="Z73" s="79"/>
      <c r="AA73" s="79"/>
      <c r="AB73" s="79"/>
      <c r="AC73" s="444"/>
      <c r="AE73" s="42" t="str">
        <f t="shared" si="3"/>
        <v>□</v>
      </c>
      <c r="AH73" s="45" t="str">
        <f>IF(AE73&amp;AE74&amp;AE75="■□□","◎無し",IF(AE73&amp;AE74&amp;AE75="□■□","●適合",IF(AE73&amp;AE74&amp;AE75="□□■","◆未達",IF(AE73&amp;AE74&amp;AE75="□□□","■未答","▼矛盾"))))</f>
        <v>■未答</v>
      </c>
      <c r="AI73" s="61"/>
      <c r="AL73" s="37" t="s">
        <v>111</v>
      </c>
      <c r="AM73" s="46" t="s">
        <v>426</v>
      </c>
      <c r="AN73" s="46" t="s">
        <v>425</v>
      </c>
      <c r="AO73" s="46" t="s">
        <v>424</v>
      </c>
      <c r="AP73" s="46" t="s">
        <v>423</v>
      </c>
      <c r="AQ73" s="46" t="s">
        <v>91</v>
      </c>
      <c r="AT73" s="2"/>
      <c r="AU73" s="2"/>
      <c r="AV73" s="2"/>
      <c r="BE73" s="1"/>
      <c r="BG73" s="1"/>
      <c r="BH73" s="1"/>
      <c r="BI73" s="1"/>
      <c r="BJ73" s="1"/>
      <c r="BK73" s="1"/>
      <c r="BL73" s="1"/>
      <c r="BM73" s="1"/>
      <c r="BN73" s="1"/>
    </row>
    <row r="74" spans="2:66" ht="12.95" customHeight="1" x14ac:dyDescent="0.15">
      <c r="B74" s="503"/>
      <c r="C74" s="504"/>
      <c r="D74" s="576"/>
      <c r="E74" s="576"/>
      <c r="F74" s="543"/>
      <c r="G74" s="544"/>
      <c r="H74" s="545"/>
      <c r="I74" s="63" t="s">
        <v>419</v>
      </c>
      <c r="J74" s="479" t="s">
        <v>257</v>
      </c>
      <c r="K74" s="479"/>
      <c r="L74" s="479"/>
      <c r="M74" s="479"/>
      <c r="N74" s="479"/>
      <c r="O74" s="479"/>
      <c r="P74" s="479"/>
      <c r="Q74" s="480"/>
      <c r="R74" s="49"/>
      <c r="S74" s="49"/>
      <c r="T74" s="49"/>
      <c r="U74" s="49"/>
      <c r="V74" s="49"/>
      <c r="W74" s="49"/>
      <c r="X74" s="49"/>
      <c r="Y74" s="49"/>
      <c r="Z74" s="49"/>
      <c r="AA74" s="49"/>
      <c r="AB74" s="49"/>
      <c r="AC74" s="445"/>
      <c r="AE74" s="1" t="str">
        <f t="shared" si="3"/>
        <v>□</v>
      </c>
      <c r="AL74" s="37"/>
      <c r="AM74" s="43" t="s">
        <v>65</v>
      </c>
      <c r="AN74" s="43" t="s">
        <v>66</v>
      </c>
      <c r="AO74" s="43" t="s">
        <v>67</v>
      </c>
      <c r="AP74" s="45" t="s">
        <v>92</v>
      </c>
      <c r="AQ74" s="45" t="s">
        <v>68</v>
      </c>
      <c r="AT74" s="2"/>
      <c r="AU74" s="2"/>
      <c r="AV74" s="2"/>
      <c r="BE74" s="1"/>
      <c r="BG74" s="1"/>
      <c r="BH74" s="1"/>
      <c r="BI74" s="1"/>
      <c r="BJ74" s="1"/>
      <c r="BK74" s="1"/>
      <c r="BL74" s="1"/>
      <c r="BM74" s="1"/>
      <c r="BN74" s="1"/>
    </row>
    <row r="75" spans="2:66" ht="12.95" customHeight="1" x14ac:dyDescent="0.15">
      <c r="B75" s="503"/>
      <c r="C75" s="504"/>
      <c r="D75" s="576"/>
      <c r="E75" s="577"/>
      <c r="F75" s="546"/>
      <c r="G75" s="547"/>
      <c r="H75" s="548"/>
      <c r="I75" s="66" t="s">
        <v>419</v>
      </c>
      <c r="J75" s="512" t="s">
        <v>258</v>
      </c>
      <c r="K75" s="512"/>
      <c r="L75" s="512"/>
      <c r="M75" s="512"/>
      <c r="N75" s="512"/>
      <c r="O75" s="512"/>
      <c r="P75" s="512"/>
      <c r="Q75" s="513"/>
      <c r="R75" s="70"/>
      <c r="S75" s="70"/>
      <c r="T75" s="70"/>
      <c r="U75" s="70"/>
      <c r="V75" s="70"/>
      <c r="W75" s="70"/>
      <c r="X75" s="70"/>
      <c r="Y75" s="70"/>
      <c r="Z75" s="70"/>
      <c r="AA75" s="70"/>
      <c r="AB75" s="70"/>
      <c r="AC75" s="446"/>
      <c r="AE75" s="1" t="str">
        <f t="shared" si="3"/>
        <v>□</v>
      </c>
      <c r="AT75" s="2"/>
      <c r="AU75" s="2"/>
      <c r="AV75" s="2"/>
      <c r="BE75" s="1"/>
      <c r="BG75" s="1"/>
      <c r="BH75" s="1"/>
      <c r="BI75" s="1"/>
      <c r="BJ75" s="1"/>
      <c r="BK75" s="1"/>
      <c r="BL75" s="1"/>
      <c r="BM75" s="1"/>
      <c r="BN75" s="1"/>
    </row>
    <row r="76" spans="2:66" ht="26.1" customHeight="1" x14ac:dyDescent="0.15">
      <c r="B76" s="503"/>
      <c r="C76" s="504"/>
      <c r="D76" s="576"/>
      <c r="E76" s="495" t="s">
        <v>260</v>
      </c>
      <c r="F76" s="540" t="s">
        <v>261</v>
      </c>
      <c r="G76" s="541"/>
      <c r="H76" s="542"/>
      <c r="I76" s="63" t="s">
        <v>419</v>
      </c>
      <c r="J76" s="574" t="s">
        <v>262</v>
      </c>
      <c r="K76" s="574"/>
      <c r="L76" s="574"/>
      <c r="M76" s="574"/>
      <c r="N76" s="574"/>
      <c r="O76" s="574"/>
      <c r="P76" s="574"/>
      <c r="Q76" s="575"/>
      <c r="R76" s="144"/>
      <c r="S76" s="79"/>
      <c r="T76" s="79"/>
      <c r="U76" s="79"/>
      <c r="V76" s="79"/>
      <c r="W76" s="79"/>
      <c r="X76" s="79"/>
      <c r="Y76" s="79"/>
      <c r="Z76" s="79"/>
      <c r="AA76" s="79"/>
      <c r="AB76" s="79"/>
      <c r="AC76" s="444"/>
      <c r="AE76" s="42" t="str">
        <f t="shared" si="3"/>
        <v>□</v>
      </c>
      <c r="AH76" s="45" t="str">
        <f>IF(AE76&amp;AE77&amp;AE78&amp;AE79="■□□□","◎無し",IF(AE76&amp;AE77&amp;AE78&amp;AE79="□■□□","●適済",IF(AE76&amp;AE77&amp;AE78&amp;AE79="□□■□","●適合",IF(AE76&amp;AE77&amp;AE78&amp;AE79="□□□■","◆未達",IF(AE76&amp;AE77&amp;AE78&amp;AE79="□□□□","■未答","▼矛盾")))))</f>
        <v>■未答</v>
      </c>
      <c r="AI76" s="61"/>
      <c r="AL76" s="37" t="s">
        <v>96</v>
      </c>
      <c r="AM76" s="53" t="s">
        <v>435</v>
      </c>
      <c r="AN76" s="53" t="s">
        <v>434</v>
      </c>
      <c r="AO76" s="53" t="s">
        <v>433</v>
      </c>
      <c r="AP76" s="53" t="s">
        <v>432</v>
      </c>
      <c r="AQ76" s="53" t="s">
        <v>431</v>
      </c>
      <c r="AR76" s="53" t="s">
        <v>91</v>
      </c>
      <c r="AT76" s="2"/>
      <c r="AU76" s="2"/>
      <c r="AV76" s="2"/>
      <c r="BE76" s="1"/>
      <c r="BG76" s="1"/>
      <c r="BH76" s="1"/>
      <c r="BI76" s="1"/>
      <c r="BJ76" s="1"/>
      <c r="BK76" s="1"/>
      <c r="BL76" s="1"/>
      <c r="BM76" s="1"/>
      <c r="BN76" s="1"/>
    </row>
    <row r="77" spans="2:66" ht="12.95" customHeight="1" x14ac:dyDescent="0.15">
      <c r="B77" s="503"/>
      <c r="C77" s="504"/>
      <c r="D77" s="576"/>
      <c r="E77" s="576"/>
      <c r="F77" s="543"/>
      <c r="G77" s="544"/>
      <c r="H77" s="545"/>
      <c r="I77" s="63" t="s">
        <v>419</v>
      </c>
      <c r="J77" s="479" t="s">
        <v>257</v>
      </c>
      <c r="K77" s="479"/>
      <c r="L77" s="479"/>
      <c r="M77" s="479"/>
      <c r="N77" s="479"/>
      <c r="O77" s="479"/>
      <c r="P77" s="479"/>
      <c r="Q77" s="480"/>
      <c r="R77" s="56"/>
      <c r="S77" s="49"/>
      <c r="T77" s="49"/>
      <c r="U77" s="49"/>
      <c r="V77" s="49"/>
      <c r="W77" s="49"/>
      <c r="X77" s="49"/>
      <c r="Y77" s="49"/>
      <c r="Z77" s="49"/>
      <c r="AA77" s="49"/>
      <c r="AB77" s="49"/>
      <c r="AC77" s="445"/>
      <c r="AE77" s="1" t="str">
        <f t="shared" si="3"/>
        <v>□</v>
      </c>
      <c r="AL77" s="37"/>
      <c r="AM77" s="43" t="s">
        <v>65</v>
      </c>
      <c r="AN77" s="43" t="s">
        <v>263</v>
      </c>
      <c r="AO77" s="43" t="s">
        <v>66</v>
      </c>
      <c r="AP77" s="43" t="s">
        <v>67</v>
      </c>
      <c r="AQ77" s="45" t="s">
        <v>92</v>
      </c>
      <c r="AR77" s="45" t="s">
        <v>68</v>
      </c>
      <c r="AT77" s="2"/>
      <c r="AU77" s="2"/>
      <c r="AV77" s="2"/>
      <c r="BE77" s="1"/>
      <c r="BG77" s="1"/>
      <c r="BH77" s="1"/>
      <c r="BI77" s="1"/>
      <c r="BJ77" s="1"/>
      <c r="BK77" s="1"/>
      <c r="BL77" s="1"/>
      <c r="BM77" s="1"/>
      <c r="BN77" s="1"/>
    </row>
    <row r="78" spans="2:66" ht="12.95" customHeight="1" x14ac:dyDescent="0.15">
      <c r="B78" s="503"/>
      <c r="C78" s="504"/>
      <c r="D78" s="576"/>
      <c r="E78" s="576"/>
      <c r="F78" s="543"/>
      <c r="G78" s="544"/>
      <c r="H78" s="545"/>
      <c r="I78" s="63" t="s">
        <v>419</v>
      </c>
      <c r="J78" s="479" t="s">
        <v>264</v>
      </c>
      <c r="K78" s="479"/>
      <c r="L78" s="479"/>
      <c r="M78" s="479"/>
      <c r="N78" s="479"/>
      <c r="O78" s="479"/>
      <c r="P78" s="479"/>
      <c r="Q78" s="480"/>
      <c r="R78" s="56"/>
      <c r="S78" s="49"/>
      <c r="T78" s="49"/>
      <c r="U78" s="49"/>
      <c r="V78" s="49"/>
      <c r="W78" s="49"/>
      <c r="X78" s="49"/>
      <c r="Y78" s="49"/>
      <c r="Z78" s="49"/>
      <c r="AA78" s="49"/>
      <c r="AB78" s="49"/>
      <c r="AC78" s="445"/>
      <c r="AE78" s="1" t="str">
        <f t="shared" si="3"/>
        <v>□</v>
      </c>
      <c r="AT78" s="2"/>
      <c r="AU78" s="2"/>
      <c r="AV78" s="2"/>
      <c r="BE78" s="1"/>
      <c r="BG78" s="1"/>
      <c r="BH78" s="1"/>
      <c r="BI78" s="1"/>
      <c r="BJ78" s="1"/>
      <c r="BK78" s="1"/>
      <c r="BL78" s="1"/>
      <c r="BM78" s="1"/>
      <c r="BN78" s="1"/>
    </row>
    <row r="79" spans="2:66" ht="12.95" customHeight="1" x14ac:dyDescent="0.15">
      <c r="B79" s="503"/>
      <c r="C79" s="504"/>
      <c r="D79" s="576"/>
      <c r="E79" s="577"/>
      <c r="F79" s="546"/>
      <c r="G79" s="547"/>
      <c r="H79" s="548"/>
      <c r="I79" s="66" t="s">
        <v>419</v>
      </c>
      <c r="J79" s="512" t="s">
        <v>258</v>
      </c>
      <c r="K79" s="512"/>
      <c r="L79" s="512"/>
      <c r="M79" s="512"/>
      <c r="N79" s="512"/>
      <c r="O79" s="512"/>
      <c r="P79" s="512"/>
      <c r="Q79" s="513"/>
      <c r="R79" s="183"/>
      <c r="S79" s="70"/>
      <c r="T79" s="70"/>
      <c r="U79" s="70"/>
      <c r="V79" s="70"/>
      <c r="W79" s="70"/>
      <c r="X79" s="70"/>
      <c r="Y79" s="70"/>
      <c r="Z79" s="70"/>
      <c r="AA79" s="70"/>
      <c r="AB79" s="70"/>
      <c r="AC79" s="446"/>
      <c r="AE79" s="1" t="str">
        <f t="shared" si="3"/>
        <v>□</v>
      </c>
      <c r="AT79" s="2"/>
      <c r="AU79" s="2"/>
      <c r="AV79" s="2"/>
      <c r="BE79" s="1"/>
      <c r="BG79" s="1"/>
      <c r="BH79" s="1"/>
      <c r="BI79" s="1"/>
      <c r="BJ79" s="1"/>
      <c r="BK79" s="1"/>
      <c r="BL79" s="1"/>
      <c r="BM79" s="1"/>
      <c r="BN79" s="1"/>
    </row>
    <row r="80" spans="2:66" ht="12.95" customHeight="1" x14ac:dyDescent="0.15">
      <c r="B80" s="503"/>
      <c r="C80" s="504"/>
      <c r="D80" s="576"/>
      <c r="E80" s="495" t="s">
        <v>266</v>
      </c>
      <c r="F80" s="540" t="s">
        <v>267</v>
      </c>
      <c r="G80" s="541"/>
      <c r="H80" s="542"/>
      <c r="I80" s="57" t="s">
        <v>429</v>
      </c>
      <c r="J80" s="630" t="s">
        <v>269</v>
      </c>
      <c r="K80" s="630"/>
      <c r="L80" s="630"/>
      <c r="M80" s="630"/>
      <c r="N80" s="630"/>
      <c r="O80" s="630"/>
      <c r="P80" s="630"/>
      <c r="Q80" s="631"/>
      <c r="R80" s="144"/>
      <c r="S80" s="79"/>
      <c r="T80" s="79"/>
      <c r="U80" s="79"/>
      <c r="V80" s="79"/>
      <c r="W80" s="79"/>
      <c r="X80" s="79"/>
      <c r="Y80" s="79"/>
      <c r="Z80" s="79"/>
      <c r="AA80" s="79"/>
      <c r="AB80" s="79"/>
      <c r="AC80" s="444"/>
      <c r="AE80" s="42" t="str">
        <f t="shared" si="3"/>
        <v>□</v>
      </c>
      <c r="AH80" s="45" t="str">
        <f>IF(AE80&amp;AE81&amp;AE82&amp;AE83="■□□□","◎無し",IF(AE80&amp;AE81&amp;AE82&amp;AE83="□■□□","●適済",IF(AE80&amp;AE81&amp;AE82&amp;AE83="□□■□","●適合",IF(AE80&amp;AE81&amp;AE82&amp;AE83="□□□■","◆未達",IF(AE80&amp;AE81&amp;AE82&amp;AE83="□□□□","■未答","▼矛盾")))))</f>
        <v>■未答</v>
      </c>
      <c r="AI80" s="61"/>
      <c r="AL80" s="37" t="s">
        <v>96</v>
      </c>
      <c r="AM80" s="53" t="s">
        <v>435</v>
      </c>
      <c r="AN80" s="53" t="s">
        <v>434</v>
      </c>
      <c r="AO80" s="53" t="s">
        <v>433</v>
      </c>
      <c r="AP80" s="53" t="s">
        <v>432</v>
      </c>
      <c r="AQ80" s="53" t="s">
        <v>431</v>
      </c>
      <c r="AR80" s="53" t="s">
        <v>91</v>
      </c>
      <c r="AT80" s="2"/>
      <c r="AU80" s="2"/>
      <c r="AV80" s="2"/>
      <c r="BE80" s="1"/>
      <c r="BG80" s="1"/>
      <c r="BH80" s="1"/>
      <c r="BI80" s="1"/>
      <c r="BJ80" s="1"/>
      <c r="BK80" s="1"/>
      <c r="BL80" s="1"/>
      <c r="BM80" s="1"/>
      <c r="BN80" s="1"/>
    </row>
    <row r="81" spans="2:66" ht="12.95" customHeight="1" x14ac:dyDescent="0.15">
      <c r="B81" s="503"/>
      <c r="C81" s="504"/>
      <c r="D81" s="576"/>
      <c r="E81" s="576"/>
      <c r="F81" s="543"/>
      <c r="G81" s="544"/>
      <c r="H81" s="545"/>
      <c r="I81" s="63" t="s">
        <v>419</v>
      </c>
      <c r="J81" s="479" t="s">
        <v>257</v>
      </c>
      <c r="K81" s="479"/>
      <c r="L81" s="479"/>
      <c r="M81" s="479"/>
      <c r="N81" s="479"/>
      <c r="O81" s="479"/>
      <c r="P81" s="479"/>
      <c r="Q81" s="480"/>
      <c r="R81" s="56"/>
      <c r="S81" s="49"/>
      <c r="T81" s="49"/>
      <c r="U81" s="49"/>
      <c r="V81" s="49"/>
      <c r="W81" s="49"/>
      <c r="X81" s="49"/>
      <c r="Y81" s="49"/>
      <c r="Z81" s="49"/>
      <c r="AA81" s="49"/>
      <c r="AB81" s="49"/>
      <c r="AC81" s="445"/>
      <c r="AE81" s="1" t="str">
        <f t="shared" si="3"/>
        <v>□</v>
      </c>
      <c r="AL81" s="37"/>
      <c r="AM81" s="43" t="s">
        <v>65</v>
      </c>
      <c r="AN81" s="43" t="s">
        <v>263</v>
      </c>
      <c r="AO81" s="43" t="s">
        <v>66</v>
      </c>
      <c r="AP81" s="43" t="s">
        <v>67</v>
      </c>
      <c r="AQ81" s="45" t="s">
        <v>92</v>
      </c>
      <c r="AR81" s="45" t="s">
        <v>68</v>
      </c>
      <c r="AT81" s="2"/>
      <c r="AU81" s="2"/>
      <c r="AV81" s="2"/>
      <c r="BE81" s="1"/>
      <c r="BG81" s="1"/>
      <c r="BH81" s="1"/>
      <c r="BI81" s="1"/>
      <c r="BJ81" s="1"/>
      <c r="BK81" s="1"/>
      <c r="BL81" s="1"/>
      <c r="BM81" s="1"/>
      <c r="BN81" s="1"/>
    </row>
    <row r="82" spans="2:66" ht="12.95" customHeight="1" x14ac:dyDescent="0.15">
      <c r="B82" s="503"/>
      <c r="C82" s="504"/>
      <c r="D82" s="576"/>
      <c r="E82" s="576"/>
      <c r="F82" s="543"/>
      <c r="G82" s="544"/>
      <c r="H82" s="545"/>
      <c r="I82" s="63" t="s">
        <v>419</v>
      </c>
      <c r="J82" s="479" t="s">
        <v>264</v>
      </c>
      <c r="K82" s="479"/>
      <c r="L82" s="479"/>
      <c r="M82" s="479"/>
      <c r="N82" s="479"/>
      <c r="O82" s="479"/>
      <c r="P82" s="479"/>
      <c r="Q82" s="480"/>
      <c r="R82" s="56"/>
      <c r="S82" s="49"/>
      <c r="T82" s="49"/>
      <c r="U82" s="49"/>
      <c r="V82" s="49"/>
      <c r="W82" s="49"/>
      <c r="X82" s="49"/>
      <c r="Y82" s="49"/>
      <c r="Z82" s="49"/>
      <c r="AA82" s="49"/>
      <c r="AB82" s="49"/>
      <c r="AC82" s="445"/>
      <c r="AE82" s="1" t="str">
        <f t="shared" si="3"/>
        <v>□</v>
      </c>
      <c r="AT82" s="2"/>
      <c r="AU82" s="2"/>
      <c r="AV82" s="2"/>
      <c r="BE82" s="1"/>
      <c r="BG82" s="1"/>
      <c r="BH82" s="1"/>
      <c r="BI82" s="1"/>
      <c r="BJ82" s="1"/>
      <c r="BK82" s="1"/>
      <c r="BL82" s="1"/>
      <c r="BM82" s="1"/>
      <c r="BN82" s="1"/>
    </row>
    <row r="83" spans="2:66" ht="12.95" customHeight="1" x14ac:dyDescent="0.15">
      <c r="B83" s="742"/>
      <c r="C83" s="786"/>
      <c r="D83" s="577"/>
      <c r="E83" s="577"/>
      <c r="F83" s="546"/>
      <c r="G83" s="547"/>
      <c r="H83" s="548"/>
      <c r="I83" s="66" t="s">
        <v>419</v>
      </c>
      <c r="J83" s="512" t="s">
        <v>258</v>
      </c>
      <c r="K83" s="512"/>
      <c r="L83" s="512"/>
      <c r="M83" s="512"/>
      <c r="N83" s="512"/>
      <c r="O83" s="512"/>
      <c r="P83" s="512"/>
      <c r="Q83" s="513"/>
      <c r="R83" s="183"/>
      <c r="S83" s="70"/>
      <c r="T83" s="70"/>
      <c r="U83" s="70"/>
      <c r="V83" s="70"/>
      <c r="W83" s="70"/>
      <c r="X83" s="70"/>
      <c r="Y83" s="70"/>
      <c r="Z83" s="70"/>
      <c r="AA83" s="70"/>
      <c r="AB83" s="70"/>
      <c r="AC83" s="446"/>
      <c r="AE83" s="1" t="str">
        <f t="shared" si="3"/>
        <v>□</v>
      </c>
      <c r="AT83" s="2"/>
      <c r="AU83" s="2"/>
      <c r="AV83" s="2"/>
      <c r="BE83" s="1"/>
      <c r="BG83" s="1"/>
      <c r="BH83" s="1"/>
      <c r="BI83" s="1"/>
      <c r="BJ83" s="1"/>
      <c r="BK83" s="1"/>
      <c r="BL83" s="1"/>
      <c r="BM83" s="1"/>
      <c r="BN83" s="1"/>
    </row>
    <row r="84" spans="2:66" ht="6" customHeight="1" x14ac:dyDescent="0.15">
      <c r="B84" s="503" t="s">
        <v>457</v>
      </c>
      <c r="C84" s="504"/>
      <c r="D84" s="659" t="s">
        <v>493</v>
      </c>
      <c r="E84" s="660"/>
      <c r="F84" s="660"/>
      <c r="G84" s="660"/>
      <c r="H84" s="661"/>
      <c r="I84" s="105"/>
      <c r="J84" s="181"/>
      <c r="K84" s="181"/>
      <c r="L84" s="181"/>
      <c r="M84" s="181"/>
      <c r="N84" s="181"/>
      <c r="O84" s="181"/>
      <c r="P84" s="181"/>
      <c r="Q84" s="182"/>
      <c r="R84" s="144"/>
      <c r="S84" s="79"/>
      <c r="T84" s="79"/>
      <c r="U84" s="79"/>
      <c r="V84" s="79"/>
      <c r="W84" s="79"/>
      <c r="X84" s="79"/>
      <c r="Y84" s="79"/>
      <c r="Z84" s="79"/>
      <c r="AA84" s="79"/>
      <c r="AB84" s="79"/>
      <c r="AC84" s="444"/>
      <c r="AT84" s="2"/>
      <c r="AU84" s="2"/>
      <c r="AV84" s="2"/>
      <c r="BE84" s="1"/>
      <c r="BG84" s="1"/>
      <c r="BH84" s="1"/>
      <c r="BI84" s="1"/>
      <c r="BJ84" s="1"/>
      <c r="BK84" s="1"/>
      <c r="BL84" s="1"/>
      <c r="BM84" s="1"/>
      <c r="BN84" s="1"/>
    </row>
    <row r="85" spans="2:66" ht="18" customHeight="1" x14ac:dyDescent="0.15">
      <c r="B85" s="503"/>
      <c r="C85" s="504"/>
      <c r="D85" s="662"/>
      <c r="E85" s="663"/>
      <c r="F85" s="663"/>
      <c r="G85" s="663"/>
      <c r="H85" s="664"/>
      <c r="I85" s="94"/>
      <c r="J85" s="51"/>
      <c r="K85" s="51"/>
      <c r="L85" s="51"/>
      <c r="M85" s="51"/>
      <c r="N85" s="51"/>
      <c r="O85" s="51"/>
      <c r="P85" s="51"/>
      <c r="Q85" s="52"/>
      <c r="R85" s="40" t="s">
        <v>419</v>
      </c>
      <c r="S85" s="470" t="s">
        <v>456</v>
      </c>
      <c r="T85" s="470"/>
      <c r="U85" s="470"/>
      <c r="V85" s="470"/>
      <c r="W85" s="470"/>
      <c r="X85" s="470"/>
      <c r="Y85" s="470"/>
      <c r="Z85" s="470"/>
      <c r="AA85" s="470"/>
      <c r="AB85" s="621"/>
      <c r="AC85" s="445"/>
      <c r="AE85" s="42" t="str">
        <f>+I86</f>
        <v>□</v>
      </c>
      <c r="AH85" s="43" t="str">
        <f>IF(AE85="■","◎無し",IF(AE85="□","■未答","▼矛盾"))</f>
        <v>■未答</v>
      </c>
      <c r="AL85" s="37" t="s">
        <v>87</v>
      </c>
      <c r="AM85" s="46" t="s">
        <v>455</v>
      </c>
      <c r="AN85" s="46"/>
      <c r="AO85" s="46" t="s">
        <v>419</v>
      </c>
      <c r="AP85" s="46" t="s">
        <v>91</v>
      </c>
      <c r="AV85" s="2"/>
      <c r="BE85" s="1"/>
      <c r="BG85" s="1"/>
      <c r="BH85" s="1"/>
      <c r="BI85" s="1"/>
      <c r="BJ85" s="1"/>
      <c r="BK85" s="1"/>
      <c r="BL85" s="1"/>
      <c r="BM85" s="1"/>
      <c r="BN85" s="1"/>
    </row>
    <row r="86" spans="2:66" ht="18" customHeight="1" x14ac:dyDescent="0.15">
      <c r="B86" s="503"/>
      <c r="C86" s="504"/>
      <c r="D86" s="662"/>
      <c r="E86" s="663"/>
      <c r="F86" s="663"/>
      <c r="G86" s="663"/>
      <c r="H86" s="664"/>
      <c r="I86" s="63" t="s">
        <v>429</v>
      </c>
      <c r="J86" s="37" t="s">
        <v>109</v>
      </c>
      <c r="K86" s="37"/>
      <c r="L86" s="37"/>
      <c r="M86" s="37"/>
      <c r="N86" s="37"/>
      <c r="O86" s="37"/>
      <c r="P86" s="37"/>
      <c r="Q86" s="39"/>
      <c r="R86" s="40" t="s">
        <v>419</v>
      </c>
      <c r="S86" s="468" t="s">
        <v>270</v>
      </c>
      <c r="T86" s="468"/>
      <c r="U86" s="468"/>
      <c r="V86" s="468"/>
      <c r="W86" s="468"/>
      <c r="X86" s="468"/>
      <c r="Y86" s="468"/>
      <c r="Z86" s="468"/>
      <c r="AA86" s="468"/>
      <c r="AB86" s="467"/>
      <c r="AC86" s="445"/>
      <c r="AM86" s="43" t="s">
        <v>65</v>
      </c>
      <c r="AN86" s="43"/>
      <c r="AO86" s="45" t="s">
        <v>92</v>
      </c>
      <c r="AP86" s="45" t="s">
        <v>68</v>
      </c>
      <c r="AV86" s="2"/>
      <c r="BE86" s="1"/>
      <c r="BG86" s="1"/>
      <c r="BH86" s="1"/>
      <c r="BI86" s="1"/>
      <c r="BJ86" s="1"/>
      <c r="BK86" s="1"/>
      <c r="BL86" s="1"/>
      <c r="BM86" s="1"/>
      <c r="BN86" s="1"/>
    </row>
    <row r="87" spans="2:66" ht="18" customHeight="1" x14ac:dyDescent="0.15">
      <c r="B87" s="503"/>
      <c r="C87" s="504"/>
      <c r="D87" s="662"/>
      <c r="E87" s="663"/>
      <c r="F87" s="663"/>
      <c r="G87" s="663"/>
      <c r="H87" s="664"/>
      <c r="I87" s="94"/>
      <c r="J87" s="37"/>
      <c r="K87" s="37"/>
      <c r="L87" s="37"/>
      <c r="M87" s="37"/>
      <c r="N87" s="37"/>
      <c r="O87" s="37"/>
      <c r="P87" s="37"/>
      <c r="Q87" s="39"/>
      <c r="R87" s="48"/>
      <c r="S87" s="250"/>
      <c r="T87" s="98"/>
      <c r="U87" s="98"/>
      <c r="V87" s="98"/>
      <c r="W87" s="98"/>
      <c r="X87" s="98"/>
      <c r="Y87" s="98"/>
      <c r="Z87" s="98"/>
      <c r="AA87" s="98"/>
      <c r="AB87" s="179"/>
      <c r="AC87" s="445"/>
      <c r="AV87" s="2"/>
      <c r="BE87" s="1"/>
      <c r="BG87" s="1"/>
      <c r="BH87" s="1"/>
      <c r="BI87" s="1"/>
      <c r="BJ87" s="1"/>
      <c r="BK87" s="1"/>
      <c r="BL87" s="1"/>
      <c r="BM87" s="1"/>
      <c r="BN87" s="1"/>
    </row>
    <row r="88" spans="2:66" ht="17.25" customHeight="1" x14ac:dyDescent="0.15">
      <c r="B88" s="503"/>
      <c r="C88" s="504"/>
      <c r="D88" s="662"/>
      <c r="E88" s="663"/>
      <c r="F88" s="663"/>
      <c r="G88" s="663"/>
      <c r="H88" s="664"/>
      <c r="I88" s="94"/>
      <c r="J88" s="37"/>
      <c r="K88" s="37"/>
      <c r="L88" s="37"/>
      <c r="M88" s="37"/>
      <c r="N88" s="37"/>
      <c r="O88" s="37"/>
      <c r="P88" s="37"/>
      <c r="Q88" s="39"/>
      <c r="R88" s="48"/>
      <c r="S88" s="98"/>
      <c r="T88" s="98"/>
      <c r="U88" s="98"/>
      <c r="V88" s="98"/>
      <c r="W88" s="98"/>
      <c r="X88" s="98"/>
      <c r="Y88" s="98"/>
      <c r="Z88" s="98"/>
      <c r="AA88" s="98"/>
      <c r="AB88" s="98"/>
      <c r="AC88" s="445"/>
      <c r="AV88" s="2"/>
      <c r="BE88" s="1"/>
      <c r="BG88" s="1"/>
      <c r="BH88" s="1"/>
      <c r="BI88" s="1"/>
      <c r="BJ88" s="1"/>
      <c r="BK88" s="1"/>
      <c r="BL88" s="1"/>
      <c r="BM88" s="1"/>
      <c r="BN88" s="1"/>
    </row>
    <row r="89" spans="2:66" s="142" customFormat="1" ht="15.95" customHeight="1" x14ac:dyDescent="0.15">
      <c r="B89" s="503"/>
      <c r="C89" s="504"/>
      <c r="D89" s="744"/>
      <c r="E89" s="171" t="s">
        <v>490</v>
      </c>
      <c r="F89" s="552" t="s">
        <v>491</v>
      </c>
      <c r="G89" s="790"/>
      <c r="H89" s="791"/>
      <c r="I89" s="37"/>
      <c r="J89" s="37"/>
      <c r="K89" s="37"/>
      <c r="L89" s="37"/>
      <c r="M89" s="37"/>
      <c r="N89" s="37"/>
      <c r="O89" s="37"/>
      <c r="P89" s="37"/>
      <c r="Q89" s="39"/>
      <c r="R89" s="157"/>
      <c r="S89" s="97"/>
      <c r="T89" s="97"/>
      <c r="U89" s="97"/>
      <c r="V89" s="97"/>
      <c r="W89" s="97"/>
      <c r="X89" s="97"/>
      <c r="Y89" s="97"/>
      <c r="Z89" s="97"/>
      <c r="AA89" s="97"/>
      <c r="AB89" s="97"/>
      <c r="AC89" s="445"/>
      <c r="AD89" s="1"/>
      <c r="AH89" s="143"/>
      <c r="AI89" s="143"/>
      <c r="AJ89" s="143"/>
      <c r="AK89" s="143"/>
      <c r="AL89" s="143"/>
      <c r="AM89" s="143"/>
      <c r="AN89" s="143"/>
      <c r="AO89" s="143"/>
      <c r="AP89" s="143"/>
      <c r="AV89" s="2"/>
      <c r="AW89" s="1"/>
      <c r="AX89" s="1"/>
      <c r="AY89" s="1"/>
      <c r="AZ89" s="1"/>
      <c r="BA89" s="1"/>
      <c r="BB89" s="1"/>
      <c r="BC89" s="1"/>
      <c r="BD89" s="1"/>
      <c r="BE89" s="1"/>
      <c r="BG89" s="143"/>
      <c r="BH89" s="143"/>
      <c r="BI89" s="143"/>
      <c r="BJ89" s="143"/>
      <c r="BK89" s="143"/>
      <c r="BL89" s="143"/>
      <c r="BM89" s="143"/>
      <c r="BN89" s="143"/>
    </row>
    <row r="90" spans="2:66" s="142" customFormat="1" ht="20.100000000000001" customHeight="1" x14ac:dyDescent="0.15">
      <c r="B90" s="503"/>
      <c r="C90" s="504"/>
      <c r="D90" s="744"/>
      <c r="E90" s="495" t="s">
        <v>454</v>
      </c>
      <c r="F90" s="540" t="s">
        <v>453</v>
      </c>
      <c r="G90" s="541"/>
      <c r="H90" s="542"/>
      <c r="I90" s="37"/>
      <c r="J90" s="37"/>
      <c r="K90" s="37"/>
      <c r="L90" s="37"/>
      <c r="M90" s="37"/>
      <c r="N90" s="37"/>
      <c r="O90" s="37"/>
      <c r="P90" s="37"/>
      <c r="Q90" s="39"/>
      <c r="R90" s="157"/>
      <c r="S90" s="97"/>
      <c r="T90" s="97"/>
      <c r="U90" s="97"/>
      <c r="V90" s="97"/>
      <c r="W90" s="97"/>
      <c r="X90" s="97"/>
      <c r="Y90" s="97"/>
      <c r="Z90" s="97"/>
      <c r="AA90" s="97"/>
      <c r="AB90" s="99"/>
      <c r="AC90" s="445"/>
      <c r="AD90" s="1"/>
      <c r="AE90" s="142" t="str">
        <f>+I86</f>
        <v>□</v>
      </c>
      <c r="AH90" s="45" t="str">
        <f>IF(AE90&amp;AE91&amp;AE92="■□□","◎無し",IF(AE90&amp;AE91&amp;AE92="□■□","●適合",IF(AE90&amp;AE91&amp;AE92="□□■","◆未達",IF(AE90&amp;AE91&amp;AE92="□□□","■未答","▼矛盾"))))</f>
        <v>■未答</v>
      </c>
      <c r="AI90" s="61"/>
      <c r="AJ90" s="2"/>
      <c r="AK90" s="2"/>
      <c r="AL90" s="37" t="s">
        <v>111</v>
      </c>
      <c r="AM90" s="46" t="s">
        <v>426</v>
      </c>
      <c r="AN90" s="46" t="s">
        <v>425</v>
      </c>
      <c r="AO90" s="46" t="s">
        <v>424</v>
      </c>
      <c r="AP90" s="46" t="s">
        <v>423</v>
      </c>
      <c r="AQ90" s="46" t="s">
        <v>91</v>
      </c>
      <c r="AV90" s="143"/>
      <c r="BG90" s="143"/>
      <c r="BH90" s="143"/>
      <c r="BI90" s="143"/>
      <c r="BJ90" s="143"/>
      <c r="BK90" s="143"/>
      <c r="BL90" s="143"/>
      <c r="BM90" s="143"/>
      <c r="BN90" s="143"/>
    </row>
    <row r="91" spans="2:66" ht="20.100000000000001" customHeight="1" x14ac:dyDescent="0.15">
      <c r="B91" s="503"/>
      <c r="C91" s="504"/>
      <c r="D91" s="744"/>
      <c r="E91" s="576"/>
      <c r="F91" s="543"/>
      <c r="G91" s="544"/>
      <c r="H91" s="545"/>
      <c r="I91" s="94"/>
      <c r="J91" s="95"/>
      <c r="K91" s="95"/>
      <c r="L91" s="95"/>
      <c r="M91" s="95"/>
      <c r="N91" s="95"/>
      <c r="O91" s="95"/>
      <c r="P91" s="95"/>
      <c r="Q91" s="96"/>
      <c r="R91" s="157"/>
      <c r="S91" s="97"/>
      <c r="T91" s="97"/>
      <c r="U91" s="97"/>
      <c r="V91" s="97"/>
      <c r="W91" s="97"/>
      <c r="X91" s="97"/>
      <c r="Y91" s="97"/>
      <c r="Z91" s="97"/>
      <c r="AA91" s="97"/>
      <c r="AB91" s="177" t="s">
        <v>110</v>
      </c>
      <c r="AC91" s="445"/>
      <c r="AE91" s="142" t="str">
        <f>+I92</f>
        <v>□</v>
      </c>
      <c r="AL91" s="37"/>
      <c r="AM91" s="43" t="s">
        <v>65</v>
      </c>
      <c r="AN91" s="43" t="s">
        <v>66</v>
      </c>
      <c r="AO91" s="43" t="s">
        <v>67</v>
      </c>
      <c r="AP91" s="45" t="s">
        <v>92</v>
      </c>
      <c r="AQ91" s="45" t="s">
        <v>68</v>
      </c>
      <c r="AV91" s="143"/>
      <c r="AW91" s="142"/>
      <c r="AX91" s="142"/>
      <c r="AY91" s="142"/>
      <c r="AZ91" s="142"/>
      <c r="BA91" s="142"/>
      <c r="BB91" s="142"/>
      <c r="BC91" s="142"/>
      <c r="BD91" s="142"/>
      <c r="BE91" s="142"/>
    </row>
    <row r="92" spans="2:66" ht="20.100000000000001" customHeight="1" x14ac:dyDescent="0.15">
      <c r="B92" s="503"/>
      <c r="C92" s="504"/>
      <c r="D92" s="744"/>
      <c r="E92" s="576"/>
      <c r="F92" s="546"/>
      <c r="G92" s="547"/>
      <c r="H92" s="548"/>
      <c r="I92" s="63" t="s">
        <v>419</v>
      </c>
      <c r="J92" s="37" t="s">
        <v>187</v>
      </c>
      <c r="K92" s="37"/>
      <c r="L92" s="37"/>
      <c r="M92" s="37"/>
      <c r="N92" s="37"/>
      <c r="O92" s="37"/>
      <c r="P92" s="37"/>
      <c r="Q92" s="39"/>
      <c r="R92" s="157" t="s">
        <v>275</v>
      </c>
      <c r="S92" s="97"/>
      <c r="T92" s="97"/>
      <c r="U92" s="97"/>
      <c r="V92" s="97"/>
      <c r="W92" s="97"/>
      <c r="X92" s="97"/>
      <c r="Y92" s="464"/>
      <c r="Z92" s="464"/>
      <c r="AA92" s="97" t="s">
        <v>427</v>
      </c>
      <c r="AB92" s="99"/>
      <c r="AC92" s="445"/>
      <c r="AE92" s="142" t="str">
        <f>+I93</f>
        <v>□</v>
      </c>
      <c r="AH92" s="113" t="s">
        <v>277</v>
      </c>
      <c r="AJ92" s="45" t="str">
        <f>IF(Y92&gt;0,IF(Y92&lt;300,"③床1100",IF(Y92&lt;650,"②腰800",IF(Y92&gt;=1100,"基準なし","①床1100"))),"■未答")</f>
        <v>■未答</v>
      </c>
      <c r="AV92" s="2"/>
      <c r="BE92" s="1"/>
    </row>
    <row r="93" spans="2:66" ht="20.100000000000001" customHeight="1" x14ac:dyDescent="0.15">
      <c r="B93" s="503"/>
      <c r="C93" s="504"/>
      <c r="D93" s="744"/>
      <c r="E93" s="576"/>
      <c r="F93" s="540" t="s">
        <v>452</v>
      </c>
      <c r="G93" s="541"/>
      <c r="H93" s="542"/>
      <c r="I93" s="63" t="s">
        <v>419</v>
      </c>
      <c r="J93" s="37" t="s">
        <v>279</v>
      </c>
      <c r="K93" s="37"/>
      <c r="L93" s="37"/>
      <c r="M93" s="37"/>
      <c r="N93" s="37"/>
      <c r="O93" s="37"/>
      <c r="P93" s="37"/>
      <c r="Q93" s="39"/>
      <c r="R93" s="157" t="s">
        <v>280</v>
      </c>
      <c r="S93" s="97"/>
      <c r="T93" s="97"/>
      <c r="U93" s="97"/>
      <c r="V93" s="97"/>
      <c r="W93" s="97"/>
      <c r="X93" s="97"/>
      <c r="Y93" s="464"/>
      <c r="Z93" s="464"/>
      <c r="AA93" s="97" t="s">
        <v>427</v>
      </c>
      <c r="AB93" s="99"/>
      <c r="AC93" s="445"/>
      <c r="AH93" s="113" t="s">
        <v>281</v>
      </c>
      <c r="AJ93" s="45" t="str">
        <f>IF(Y93&gt;0,IF(Y92&lt;300,"◎不問",IF(Y92&lt;650,IF(Y93&lt;800,"◆未達","●適合"),IF(Y92&gt;=1100,"基準なし","◎不問"))),"■未答")</f>
        <v>■未答</v>
      </c>
      <c r="AV93" s="2"/>
      <c r="BE93" s="1"/>
    </row>
    <row r="94" spans="2:66" ht="20.100000000000001" customHeight="1" x14ac:dyDescent="0.15">
      <c r="B94" s="503"/>
      <c r="C94" s="504"/>
      <c r="D94" s="744"/>
      <c r="E94" s="576"/>
      <c r="F94" s="546"/>
      <c r="G94" s="547"/>
      <c r="H94" s="548"/>
      <c r="I94" s="174"/>
      <c r="J94" s="95"/>
      <c r="K94" s="95"/>
      <c r="L94" s="95"/>
      <c r="M94" s="95"/>
      <c r="N94" s="95"/>
      <c r="O94" s="95"/>
      <c r="P94" s="95"/>
      <c r="Q94" s="96"/>
      <c r="R94" s="157" t="s">
        <v>282</v>
      </c>
      <c r="S94" s="97"/>
      <c r="T94" s="97"/>
      <c r="U94" s="97"/>
      <c r="V94" s="97"/>
      <c r="W94" s="97"/>
      <c r="X94" s="97"/>
      <c r="Y94" s="464"/>
      <c r="Z94" s="464"/>
      <c r="AA94" s="97" t="s">
        <v>427</v>
      </c>
      <c r="AB94" s="99"/>
      <c r="AC94" s="445"/>
      <c r="AH94" s="113" t="s">
        <v>283</v>
      </c>
      <c r="AJ94" s="45" t="str">
        <f>IF(Y92&gt;0,IF(Y92&gt;=300,IF(Y92&lt;650,"◎不問",IF(Y92&lt;1100,IF(Y94&lt;1100,"◆未達","●適合"),"基準なし")),IF(Y94&lt;1100,"◆未達","●適合")),"■未答")</f>
        <v>■未答</v>
      </c>
      <c r="AV94" s="2"/>
      <c r="BE94" s="1"/>
    </row>
    <row r="95" spans="2:66" ht="20.100000000000001" customHeight="1" x14ac:dyDescent="0.15">
      <c r="B95" s="503"/>
      <c r="C95" s="504"/>
      <c r="D95" s="744"/>
      <c r="E95" s="576"/>
      <c r="F95" s="540" t="s">
        <v>505</v>
      </c>
      <c r="G95" s="541"/>
      <c r="H95" s="542"/>
      <c r="I95" s="186"/>
      <c r="J95" s="95"/>
      <c r="K95" s="95"/>
      <c r="L95" s="95"/>
      <c r="M95" s="95"/>
      <c r="N95" s="95"/>
      <c r="O95" s="95"/>
      <c r="P95" s="95"/>
      <c r="Q95" s="96"/>
      <c r="R95" s="157"/>
      <c r="S95" s="97"/>
      <c r="T95" s="97"/>
      <c r="U95" s="97"/>
      <c r="V95" s="97"/>
      <c r="W95" s="97"/>
      <c r="X95" s="97"/>
      <c r="Y95" s="641"/>
      <c r="Z95" s="641"/>
      <c r="AA95" s="97"/>
      <c r="AB95" s="99"/>
      <c r="AC95" s="445"/>
      <c r="AH95" s="113" t="s">
        <v>285</v>
      </c>
      <c r="AJ95" s="45" t="str">
        <f>IF(Y92&gt;0,IF(Y94&gt;0,IF(Y92+Y93-Y94=0,"●相互OK","▼矛盾"),"■まだ片方"),"■未答")</f>
        <v>■未答</v>
      </c>
      <c r="AV95" s="2"/>
      <c r="BE95" s="1"/>
    </row>
    <row r="96" spans="2:66" ht="20.100000000000001" customHeight="1" x14ac:dyDescent="0.15">
      <c r="B96" s="503"/>
      <c r="C96" s="504"/>
      <c r="D96" s="594"/>
      <c r="E96" s="577"/>
      <c r="F96" s="546"/>
      <c r="G96" s="547"/>
      <c r="H96" s="548"/>
      <c r="I96" s="187"/>
      <c r="J96" s="101"/>
      <c r="K96" s="101"/>
      <c r="L96" s="101"/>
      <c r="M96" s="101"/>
      <c r="N96" s="101"/>
      <c r="O96" s="101"/>
      <c r="P96" s="101"/>
      <c r="Q96" s="102"/>
      <c r="R96" s="88"/>
      <c r="S96" s="88"/>
      <c r="T96" s="88"/>
      <c r="U96" s="88"/>
      <c r="V96" s="88"/>
      <c r="W96" s="88"/>
      <c r="X96" s="88"/>
      <c r="Y96" s="88"/>
      <c r="Z96" s="88"/>
      <c r="AA96" s="88"/>
      <c r="AB96" s="90"/>
      <c r="AC96" s="446"/>
      <c r="AV96" s="2"/>
      <c r="BE96" s="1"/>
    </row>
    <row r="97" spans="2:66" ht="24" customHeight="1" x14ac:dyDescent="0.15">
      <c r="B97" s="503"/>
      <c r="C97" s="504"/>
      <c r="D97" s="496" t="s">
        <v>494</v>
      </c>
      <c r="E97" s="516"/>
      <c r="F97" s="516"/>
      <c r="G97" s="516"/>
      <c r="H97" s="517"/>
      <c r="I97" s="57" t="s">
        <v>429</v>
      </c>
      <c r="J97" s="58" t="s">
        <v>109</v>
      </c>
      <c r="K97" s="58"/>
      <c r="L97" s="58"/>
      <c r="M97" s="58"/>
      <c r="N97" s="58"/>
      <c r="O97" s="58"/>
      <c r="P97" s="58"/>
      <c r="Q97" s="59"/>
      <c r="R97" s="79"/>
      <c r="S97" s="79"/>
      <c r="T97" s="79"/>
      <c r="U97" s="79"/>
      <c r="V97" s="79"/>
      <c r="W97" s="79"/>
      <c r="X97" s="79"/>
      <c r="Y97" s="79"/>
      <c r="Z97" s="79"/>
      <c r="AA97" s="79"/>
      <c r="AB97" s="79"/>
      <c r="AC97" s="444"/>
      <c r="AE97" s="1" t="str">
        <f t="shared" ref="AE97:AE102" si="4">+I97</f>
        <v>□</v>
      </c>
      <c r="AH97" s="45" t="str">
        <f>IF(AE97&amp;AE98&amp;AE99="■□□","◎無し",IF(AE97&amp;AE98&amp;AE99="□■□","●適合",IF(AE97&amp;AE98&amp;AE99="□□■","◆未達",IF(AE97&amp;AE98&amp;AE99="□□□","■未答","▼矛盾"))))</f>
        <v>■未答</v>
      </c>
      <c r="AI97" s="61"/>
      <c r="AL97" s="37" t="s">
        <v>111</v>
      </c>
      <c r="AM97" s="46" t="s">
        <v>426</v>
      </c>
      <c r="AN97" s="46" t="s">
        <v>425</v>
      </c>
      <c r="AO97" s="46" t="s">
        <v>424</v>
      </c>
      <c r="AP97" s="46" t="s">
        <v>423</v>
      </c>
      <c r="AQ97" s="46" t="s">
        <v>91</v>
      </c>
      <c r="BE97" s="1"/>
    </row>
    <row r="98" spans="2:66" ht="24" customHeight="1" x14ac:dyDescent="0.15">
      <c r="B98" s="503"/>
      <c r="C98" s="504"/>
      <c r="D98" s="518"/>
      <c r="E98" s="519"/>
      <c r="F98" s="519"/>
      <c r="G98" s="519"/>
      <c r="H98" s="520"/>
      <c r="I98" s="63" t="s">
        <v>419</v>
      </c>
      <c r="J98" s="37" t="s">
        <v>187</v>
      </c>
      <c r="K98" s="37"/>
      <c r="L98" s="37"/>
      <c r="M98" s="37"/>
      <c r="N98" s="37"/>
      <c r="O98" s="37"/>
      <c r="P98" s="37"/>
      <c r="Q98" s="39"/>
      <c r="R98" s="469" t="s">
        <v>303</v>
      </c>
      <c r="S98" s="470"/>
      <c r="T98" s="470"/>
      <c r="U98" s="470"/>
      <c r="V98" s="470"/>
      <c r="W98" s="470"/>
      <c r="X98" s="470"/>
      <c r="Y98" s="464"/>
      <c r="Z98" s="464"/>
      <c r="AA98" s="49" t="s">
        <v>427</v>
      </c>
      <c r="AB98" s="49"/>
      <c r="AC98" s="445"/>
      <c r="AE98" s="1" t="str">
        <f t="shared" si="4"/>
        <v>□</v>
      </c>
      <c r="AH98" s="113" t="s">
        <v>304</v>
      </c>
      <c r="AJ98" s="45" t="str">
        <f>IF(Y98&gt;0,IF(Y98&gt;110,"◆未達","●適合"),"■未答")</f>
        <v>■未答</v>
      </c>
      <c r="AL98" s="37"/>
      <c r="AM98" s="43" t="s">
        <v>65</v>
      </c>
      <c r="AN98" s="43" t="s">
        <v>66</v>
      </c>
      <c r="AO98" s="43" t="s">
        <v>67</v>
      </c>
      <c r="AP98" s="45" t="s">
        <v>92</v>
      </c>
      <c r="AQ98" s="45" t="s">
        <v>68</v>
      </c>
      <c r="BE98" s="1"/>
    </row>
    <row r="99" spans="2:66" ht="24" customHeight="1" thickBot="1" x14ac:dyDescent="0.2">
      <c r="B99" s="505"/>
      <c r="C99" s="506"/>
      <c r="D99" s="615"/>
      <c r="E99" s="616"/>
      <c r="F99" s="616"/>
      <c r="G99" s="616"/>
      <c r="H99" s="617"/>
      <c r="I99" s="190" t="s">
        <v>419</v>
      </c>
      <c r="J99" s="148" t="s">
        <v>279</v>
      </c>
      <c r="K99" s="148"/>
      <c r="L99" s="148"/>
      <c r="M99" s="148"/>
      <c r="N99" s="148"/>
      <c r="O99" s="148"/>
      <c r="P99" s="148"/>
      <c r="Q99" s="149"/>
      <c r="R99" s="151"/>
      <c r="S99" s="151"/>
      <c r="T99" s="151"/>
      <c r="U99" s="151"/>
      <c r="V99" s="151"/>
      <c r="W99" s="151"/>
      <c r="X99" s="151"/>
      <c r="Y99" s="151"/>
      <c r="Z99" s="151"/>
      <c r="AA99" s="151"/>
      <c r="AB99" s="151"/>
      <c r="AC99" s="475"/>
      <c r="AE99" s="1" t="str">
        <f t="shared" si="4"/>
        <v>□</v>
      </c>
      <c r="BE99" s="1"/>
    </row>
    <row r="100" spans="2:66" ht="15.95" customHeight="1" x14ac:dyDescent="0.15">
      <c r="B100" s="796" t="s">
        <v>451</v>
      </c>
      <c r="C100" s="797"/>
      <c r="D100" s="608" t="s">
        <v>495</v>
      </c>
      <c r="E100" s="609"/>
      <c r="F100" s="609"/>
      <c r="G100" s="609"/>
      <c r="H100" s="610"/>
      <c r="I100" s="152" t="s">
        <v>429</v>
      </c>
      <c r="J100" s="642" t="s">
        <v>307</v>
      </c>
      <c r="K100" s="642"/>
      <c r="L100" s="642"/>
      <c r="M100" s="642"/>
      <c r="N100" s="642"/>
      <c r="O100" s="642"/>
      <c r="P100" s="642"/>
      <c r="Q100" s="643"/>
      <c r="R100" s="32"/>
      <c r="S100" s="33"/>
      <c r="T100" s="33"/>
      <c r="U100" s="33"/>
      <c r="V100" s="33"/>
      <c r="W100" s="33"/>
      <c r="X100" s="33"/>
      <c r="Y100" s="33"/>
      <c r="Z100" s="33"/>
      <c r="AA100" s="33"/>
      <c r="AB100" s="33"/>
      <c r="AC100" s="560"/>
      <c r="AE100" s="1" t="str">
        <f t="shared" si="4"/>
        <v>□</v>
      </c>
      <c r="AH100" s="45" t="str">
        <f>IF(AE100&amp;AE101&amp;AE102="■□□","◎無し",IF(AE100&amp;AE101&amp;AE102="□■□","●適合",IF(AE100&amp;AE101&amp;AE102="□□■","◆未達",IF(AE100&amp;AE101&amp;AE102="□□□","■未答","▼矛盾"))))</f>
        <v>■未答</v>
      </c>
      <c r="AI100" s="61"/>
      <c r="AL100" s="37" t="s">
        <v>111</v>
      </c>
      <c r="AM100" s="46" t="s">
        <v>426</v>
      </c>
      <c r="AN100" s="46" t="s">
        <v>425</v>
      </c>
      <c r="AO100" s="46" t="s">
        <v>424</v>
      </c>
      <c r="AP100" s="46" t="s">
        <v>423</v>
      </c>
      <c r="AQ100" s="46" t="s">
        <v>91</v>
      </c>
      <c r="BE100" s="1"/>
    </row>
    <row r="101" spans="2:66" ht="15.95" customHeight="1" x14ac:dyDescent="0.15">
      <c r="B101" s="798"/>
      <c r="C101" s="799"/>
      <c r="D101" s="599"/>
      <c r="E101" s="600"/>
      <c r="F101" s="600"/>
      <c r="G101" s="600"/>
      <c r="H101" s="601"/>
      <c r="I101" s="63" t="s">
        <v>419</v>
      </c>
      <c r="J101" s="479" t="s">
        <v>308</v>
      </c>
      <c r="K101" s="479"/>
      <c r="L101" s="479"/>
      <c r="M101" s="479"/>
      <c r="N101" s="479"/>
      <c r="O101" s="479"/>
      <c r="P101" s="479"/>
      <c r="Q101" s="480"/>
      <c r="R101" s="56"/>
      <c r="S101" s="49"/>
      <c r="T101" s="49"/>
      <c r="U101" s="49"/>
      <c r="V101" s="49"/>
      <c r="W101" s="49"/>
      <c r="X101" s="49"/>
      <c r="Y101" s="49"/>
      <c r="Z101" s="49"/>
      <c r="AA101" s="49"/>
      <c r="AB101" s="49"/>
      <c r="AC101" s="445"/>
      <c r="AE101" s="1" t="str">
        <f t="shared" si="4"/>
        <v>□</v>
      </c>
      <c r="AL101" s="37"/>
      <c r="AM101" s="43" t="s">
        <v>65</v>
      </c>
      <c r="AN101" s="43" t="s">
        <v>66</v>
      </c>
      <c r="AO101" s="43" t="s">
        <v>67</v>
      </c>
      <c r="AP101" s="45" t="s">
        <v>92</v>
      </c>
      <c r="AQ101" s="45" t="s">
        <v>68</v>
      </c>
      <c r="BE101" s="1"/>
    </row>
    <row r="102" spans="2:66" ht="15.95" customHeight="1" thickBot="1" x14ac:dyDescent="0.2">
      <c r="B102" s="800"/>
      <c r="C102" s="801"/>
      <c r="D102" s="605"/>
      <c r="E102" s="606"/>
      <c r="F102" s="606"/>
      <c r="G102" s="606"/>
      <c r="H102" s="607"/>
      <c r="I102" s="190" t="s">
        <v>419</v>
      </c>
      <c r="J102" s="637" t="s">
        <v>309</v>
      </c>
      <c r="K102" s="637"/>
      <c r="L102" s="637"/>
      <c r="M102" s="637"/>
      <c r="N102" s="637"/>
      <c r="O102" s="637"/>
      <c r="P102" s="637"/>
      <c r="Q102" s="638"/>
      <c r="R102" s="150"/>
      <c r="S102" s="151"/>
      <c r="T102" s="151"/>
      <c r="U102" s="151"/>
      <c r="V102" s="151"/>
      <c r="W102" s="151"/>
      <c r="X102" s="151"/>
      <c r="Y102" s="151"/>
      <c r="Z102" s="151"/>
      <c r="AA102" s="151"/>
      <c r="AB102" s="151"/>
      <c r="AC102" s="475"/>
      <c r="AE102" s="1" t="str">
        <f t="shared" si="4"/>
        <v>□</v>
      </c>
      <c r="BE102" s="1"/>
    </row>
    <row r="103" spans="2:66" ht="24" customHeight="1" thickBot="1" x14ac:dyDescent="0.2">
      <c r="B103" s="588" t="s">
        <v>450</v>
      </c>
      <c r="C103" s="589"/>
      <c r="D103" s="589"/>
      <c r="E103" s="589"/>
      <c r="F103" s="589"/>
      <c r="G103" s="589"/>
      <c r="H103" s="589"/>
      <c r="I103" s="194"/>
      <c r="J103" s="194"/>
      <c r="K103" s="194"/>
      <c r="L103" s="194"/>
      <c r="M103" s="194"/>
      <c r="N103" s="194"/>
      <c r="O103" s="194"/>
      <c r="P103" s="194"/>
      <c r="Q103" s="194"/>
      <c r="R103" s="195"/>
      <c r="S103" s="195"/>
      <c r="T103" s="195"/>
      <c r="U103" s="195"/>
      <c r="V103" s="195"/>
      <c r="W103" s="195"/>
      <c r="X103" s="195"/>
      <c r="Y103" s="195"/>
      <c r="Z103" s="195"/>
      <c r="AA103" s="195"/>
      <c r="AB103" s="195"/>
      <c r="AC103" s="196"/>
      <c r="AV103" s="2"/>
      <c r="BE103" s="1"/>
    </row>
    <row r="104" spans="2:66" ht="24" customHeight="1" x14ac:dyDescent="0.15">
      <c r="B104" s="501" t="s">
        <v>449</v>
      </c>
      <c r="C104" s="556"/>
      <c r="D104" s="556" t="s">
        <v>44</v>
      </c>
      <c r="E104" s="556"/>
      <c r="F104" s="556"/>
      <c r="G104" s="556"/>
      <c r="H104" s="557"/>
      <c r="I104" s="152" t="s">
        <v>429</v>
      </c>
      <c r="J104" s="30" t="s">
        <v>329</v>
      </c>
      <c r="K104" s="163"/>
      <c r="L104" s="163"/>
      <c r="M104" s="163"/>
      <c r="N104" s="163"/>
      <c r="O104" s="163"/>
      <c r="P104" s="163"/>
      <c r="Q104" s="164"/>
      <c r="R104" s="165"/>
      <c r="S104" s="166"/>
      <c r="T104" s="166"/>
      <c r="U104" s="166"/>
      <c r="V104" s="166"/>
      <c r="W104" s="166"/>
      <c r="X104" s="166"/>
      <c r="Y104" s="166"/>
      <c r="Z104" s="166"/>
      <c r="AA104" s="166"/>
      <c r="AB104" s="166"/>
      <c r="AC104" s="635"/>
      <c r="AE104" s="42" t="str">
        <f>+I104</f>
        <v>□</v>
      </c>
      <c r="AH104" s="45" t="str">
        <f>IF(AE104&amp;AE105&amp;AE106="■□□","◎無し",IF(AE104&amp;AE105&amp;AE106="□■□","●適合",IF(AE104&amp;AE105&amp;AE106="□□■","◆未達",IF(AE104&amp;AE105&amp;AE106="□□□","■未答","▼矛盾"))))</f>
        <v>■未答</v>
      </c>
      <c r="AI104" s="61"/>
      <c r="AL104" s="37" t="s">
        <v>111</v>
      </c>
      <c r="AM104" s="46" t="s">
        <v>426</v>
      </c>
      <c r="AN104" s="46" t="s">
        <v>425</v>
      </c>
      <c r="AO104" s="46" t="s">
        <v>424</v>
      </c>
      <c r="AP104" s="46" t="s">
        <v>423</v>
      </c>
      <c r="AQ104" s="46" t="s">
        <v>91</v>
      </c>
      <c r="AS104" s="9"/>
      <c r="AT104" s="9"/>
      <c r="AU104" s="9"/>
      <c r="AV104" s="2"/>
      <c r="BE104" s="1"/>
    </row>
    <row r="105" spans="2:66" ht="24" customHeight="1" x14ac:dyDescent="0.15">
      <c r="B105" s="503"/>
      <c r="C105" s="519"/>
      <c r="D105" s="522"/>
      <c r="E105" s="522"/>
      <c r="F105" s="522"/>
      <c r="G105" s="522"/>
      <c r="H105" s="523"/>
      <c r="I105" s="168" t="s">
        <v>429</v>
      </c>
      <c r="J105" s="479" t="s">
        <v>312</v>
      </c>
      <c r="K105" s="479"/>
      <c r="L105" s="168" t="s">
        <v>419</v>
      </c>
      <c r="M105" s="479" t="s">
        <v>313</v>
      </c>
      <c r="N105" s="479"/>
      <c r="O105" s="479"/>
      <c r="P105" s="51"/>
      <c r="Q105" s="52"/>
      <c r="R105" s="87"/>
      <c r="S105" s="88"/>
      <c r="T105" s="88"/>
      <c r="U105" s="88"/>
      <c r="V105" s="88"/>
      <c r="W105" s="88"/>
      <c r="X105" s="88"/>
      <c r="Y105" s="88"/>
      <c r="Z105" s="88"/>
      <c r="AA105" s="88"/>
      <c r="AB105" s="88"/>
      <c r="AC105" s="478"/>
      <c r="AE105" s="1" t="str">
        <f>+I105</f>
        <v>□</v>
      </c>
      <c r="AL105" s="37"/>
      <c r="AM105" s="43" t="s">
        <v>65</v>
      </c>
      <c r="AN105" s="43" t="s">
        <v>66</v>
      </c>
      <c r="AO105" s="43" t="s">
        <v>67</v>
      </c>
      <c r="AP105" s="45" t="s">
        <v>92</v>
      </c>
      <c r="AQ105" s="45" t="s">
        <v>68</v>
      </c>
      <c r="AS105" s="6"/>
      <c r="AT105" s="6"/>
      <c r="AU105" s="6"/>
      <c r="AV105" s="2"/>
      <c r="BE105" s="1"/>
      <c r="BG105" s="1"/>
      <c r="BH105" s="1"/>
      <c r="BI105" s="1"/>
      <c r="BJ105" s="1"/>
      <c r="BK105" s="1"/>
      <c r="BL105" s="1"/>
      <c r="BM105" s="1"/>
      <c r="BN105" s="1"/>
    </row>
    <row r="106" spans="2:66" ht="24" customHeight="1" x14ac:dyDescent="0.15">
      <c r="B106" s="503"/>
      <c r="C106" s="519"/>
      <c r="D106" s="496" t="s">
        <v>496</v>
      </c>
      <c r="E106" s="516"/>
      <c r="F106" s="516"/>
      <c r="G106" s="516"/>
      <c r="H106" s="517"/>
      <c r="I106" s="249"/>
      <c r="J106" s="247"/>
      <c r="K106" s="247"/>
      <c r="L106" s="248"/>
      <c r="M106" s="247"/>
      <c r="N106" s="247"/>
      <c r="O106" s="247"/>
      <c r="P106" s="247"/>
      <c r="Q106" s="246"/>
      <c r="R106" s="157"/>
      <c r="S106" s="97"/>
      <c r="T106" s="97"/>
      <c r="U106" s="97"/>
      <c r="V106" s="97"/>
      <c r="W106" s="97"/>
      <c r="X106" s="97"/>
      <c r="Y106" s="97"/>
      <c r="Z106" s="97"/>
      <c r="AA106" s="97"/>
      <c r="AB106" s="97"/>
      <c r="AC106" s="169"/>
      <c r="AE106" s="1" t="str">
        <f>+L105</f>
        <v>□</v>
      </c>
      <c r="AS106" s="6"/>
      <c r="AT106" s="6"/>
      <c r="AU106" s="6"/>
      <c r="AV106" s="2"/>
      <c r="BE106" s="1"/>
      <c r="BG106" s="1"/>
      <c r="BH106" s="1"/>
      <c r="BI106" s="1"/>
      <c r="BJ106" s="1"/>
      <c r="BK106" s="1"/>
      <c r="BL106" s="1"/>
      <c r="BM106" s="1"/>
      <c r="BN106" s="1"/>
    </row>
    <row r="107" spans="2:66" ht="24" customHeight="1" x14ac:dyDescent="0.15">
      <c r="B107" s="503"/>
      <c r="C107" s="519"/>
      <c r="D107" s="35"/>
      <c r="E107" s="812" t="s">
        <v>497</v>
      </c>
      <c r="F107" s="813"/>
      <c r="G107" s="813"/>
      <c r="H107" s="814"/>
      <c r="I107" s="197"/>
      <c r="J107" s="198"/>
      <c r="K107" s="198"/>
      <c r="L107" s="197"/>
      <c r="M107" s="198"/>
      <c r="N107" s="198"/>
      <c r="O107" s="198"/>
      <c r="P107" s="198"/>
      <c r="Q107" s="201"/>
      <c r="R107" s="157"/>
      <c r="S107" s="97"/>
      <c r="T107" s="97"/>
      <c r="U107" s="97"/>
      <c r="V107" s="97"/>
      <c r="W107" s="97"/>
      <c r="X107" s="97"/>
      <c r="Y107" s="97"/>
      <c r="Z107" s="97"/>
      <c r="AA107" s="97"/>
      <c r="AB107" s="97"/>
      <c r="AC107" s="169"/>
      <c r="AS107" s="6"/>
      <c r="AT107" s="6"/>
      <c r="AU107" s="6"/>
      <c r="AV107" s="2"/>
      <c r="BE107" s="1"/>
      <c r="BG107" s="1"/>
      <c r="BH107" s="1"/>
      <c r="BI107" s="1"/>
      <c r="BJ107" s="1"/>
      <c r="BK107" s="1"/>
      <c r="BL107" s="1"/>
      <c r="BM107" s="1"/>
      <c r="BN107" s="1"/>
    </row>
    <row r="108" spans="2:66" ht="17.100000000000001" customHeight="1" x14ac:dyDescent="0.15">
      <c r="B108" s="503"/>
      <c r="C108" s="519"/>
      <c r="D108" s="518"/>
      <c r="E108" s="496" t="s">
        <v>498</v>
      </c>
      <c r="F108" s="516"/>
      <c r="G108" s="516"/>
      <c r="H108" s="517"/>
      <c r="I108" s="197"/>
      <c r="J108" s="198"/>
      <c r="K108" s="198"/>
      <c r="L108" s="197"/>
      <c r="M108" s="198"/>
      <c r="N108" s="199" t="s">
        <v>419</v>
      </c>
      <c r="O108" s="630" t="s">
        <v>330</v>
      </c>
      <c r="P108" s="630"/>
      <c r="Q108" s="631"/>
      <c r="R108" s="91"/>
      <c r="S108" s="92"/>
      <c r="T108" s="92"/>
      <c r="U108" s="92"/>
      <c r="V108" s="92"/>
      <c r="W108" s="92"/>
      <c r="X108" s="92"/>
      <c r="Y108" s="92"/>
      <c r="Z108" s="92"/>
      <c r="AA108" s="92"/>
      <c r="AB108" s="92"/>
      <c r="AC108" s="476"/>
      <c r="AE108" s="42" t="str">
        <f>+N108</f>
        <v>□</v>
      </c>
      <c r="AH108" s="45" t="str">
        <f>IF(AE108&amp;AE109&amp;AE110="■□□","◎無し",IF(AE108&amp;AE109&amp;AE110="□■□","●適合",IF(AE108&amp;AE109&amp;AE110="□□■","◆未達",IF(AE108&amp;AE109&amp;AE110="□□□","■未答","▼矛盾"))))</f>
        <v>■未答</v>
      </c>
      <c r="AI108" s="61"/>
      <c r="AL108" s="37" t="s">
        <v>111</v>
      </c>
      <c r="AM108" s="46" t="s">
        <v>426</v>
      </c>
      <c r="AN108" s="46" t="s">
        <v>425</v>
      </c>
      <c r="AO108" s="46" t="s">
        <v>424</v>
      </c>
      <c r="AP108" s="46" t="s">
        <v>423</v>
      </c>
      <c r="AQ108" s="46" t="s">
        <v>91</v>
      </c>
      <c r="AR108" s="6"/>
      <c r="AS108" s="6"/>
      <c r="AT108" s="6"/>
      <c r="AU108" s="6"/>
      <c r="AV108" s="2"/>
      <c r="BE108" s="1"/>
      <c r="BG108" s="1"/>
      <c r="BH108" s="1"/>
      <c r="BI108" s="1"/>
      <c r="BJ108" s="1"/>
      <c r="BK108" s="1"/>
      <c r="BL108" s="1"/>
      <c r="BM108" s="1"/>
      <c r="BN108" s="1"/>
    </row>
    <row r="109" spans="2:66" ht="17.100000000000001" customHeight="1" x14ac:dyDescent="0.15">
      <c r="B109" s="503"/>
      <c r="C109" s="519"/>
      <c r="D109" s="518"/>
      <c r="E109" s="518"/>
      <c r="F109" s="519"/>
      <c r="G109" s="519"/>
      <c r="H109" s="520"/>
      <c r="I109" s="168" t="s">
        <v>429</v>
      </c>
      <c r="J109" s="479" t="s">
        <v>331</v>
      </c>
      <c r="K109" s="479"/>
      <c r="L109" s="479"/>
      <c r="M109" s="479"/>
      <c r="N109" s="479"/>
      <c r="O109" s="479"/>
      <c r="P109" s="479"/>
      <c r="Q109" s="480"/>
      <c r="R109" s="157"/>
      <c r="S109" s="97"/>
      <c r="T109" s="97"/>
      <c r="U109" s="97"/>
      <c r="V109" s="97"/>
      <c r="W109" s="97"/>
      <c r="X109" s="97"/>
      <c r="Y109" s="97"/>
      <c r="Z109" s="97"/>
      <c r="AA109" s="97"/>
      <c r="AB109" s="97"/>
      <c r="AC109" s="477"/>
      <c r="AE109" s="1" t="str">
        <f>+I109</f>
        <v>□</v>
      </c>
      <c r="AL109" s="37"/>
      <c r="AM109" s="43" t="s">
        <v>65</v>
      </c>
      <c r="AN109" s="43" t="s">
        <v>66</v>
      </c>
      <c r="AO109" s="43" t="s">
        <v>67</v>
      </c>
      <c r="AP109" s="45" t="s">
        <v>92</v>
      </c>
      <c r="AQ109" s="45" t="s">
        <v>68</v>
      </c>
      <c r="AR109" s="9"/>
      <c r="AS109" s="9"/>
      <c r="AT109" s="9"/>
      <c r="AU109" s="9"/>
      <c r="BG109" s="1"/>
      <c r="BH109" s="1"/>
      <c r="BI109" s="1"/>
      <c r="BJ109" s="1"/>
      <c r="BK109" s="1"/>
      <c r="BL109" s="1"/>
      <c r="BM109" s="1"/>
      <c r="BN109" s="1"/>
    </row>
    <row r="110" spans="2:66" ht="17.100000000000001" customHeight="1" x14ac:dyDescent="0.15">
      <c r="B110" s="503"/>
      <c r="C110" s="519"/>
      <c r="D110" s="518"/>
      <c r="E110" s="521"/>
      <c r="F110" s="522"/>
      <c r="G110" s="522"/>
      <c r="H110" s="523"/>
      <c r="I110" s="170" t="s">
        <v>429</v>
      </c>
      <c r="J110" s="512" t="s">
        <v>332</v>
      </c>
      <c r="K110" s="512"/>
      <c r="L110" s="512"/>
      <c r="M110" s="512"/>
      <c r="N110" s="512"/>
      <c r="O110" s="512"/>
      <c r="P110" s="512"/>
      <c r="Q110" s="513"/>
      <c r="R110" s="87"/>
      <c r="S110" s="88"/>
      <c r="T110" s="88"/>
      <c r="U110" s="88"/>
      <c r="V110" s="88"/>
      <c r="W110" s="88"/>
      <c r="X110" s="88"/>
      <c r="Y110" s="88"/>
      <c r="Z110" s="88"/>
      <c r="AA110" s="88"/>
      <c r="AB110" s="88"/>
      <c r="AC110" s="478"/>
      <c r="AE110" s="1" t="str">
        <f>+I110</f>
        <v>□</v>
      </c>
      <c r="AR110" s="9"/>
      <c r="AS110" s="9"/>
      <c r="AT110" s="9"/>
      <c r="AU110" s="9"/>
      <c r="BG110" s="1"/>
      <c r="BH110" s="1"/>
      <c r="BI110" s="1"/>
      <c r="BJ110" s="1"/>
      <c r="BK110" s="1"/>
      <c r="BL110" s="1"/>
      <c r="BM110" s="1"/>
      <c r="BN110" s="1"/>
    </row>
    <row r="111" spans="2:66" ht="17.100000000000001" customHeight="1" x14ac:dyDescent="0.15">
      <c r="B111" s="503"/>
      <c r="C111" s="519"/>
      <c r="D111" s="518"/>
      <c r="E111" s="777" t="s">
        <v>622</v>
      </c>
      <c r="F111" s="778"/>
      <c r="G111" s="778"/>
      <c r="H111" s="779"/>
      <c r="I111" s="197"/>
      <c r="J111" s="198"/>
      <c r="K111" s="198"/>
      <c r="L111" s="197"/>
      <c r="M111" s="198"/>
      <c r="N111" s="199" t="s">
        <v>419</v>
      </c>
      <c r="O111" s="630" t="s">
        <v>330</v>
      </c>
      <c r="P111" s="630"/>
      <c r="Q111" s="631"/>
      <c r="R111" s="200" t="s">
        <v>419</v>
      </c>
      <c r="S111" s="694" t="s">
        <v>333</v>
      </c>
      <c r="T111" s="694"/>
      <c r="U111" s="694"/>
      <c r="V111" s="694"/>
      <c r="W111" s="694"/>
      <c r="X111" s="694"/>
      <c r="Y111" s="694"/>
      <c r="Z111" s="694"/>
      <c r="AA111" s="694"/>
      <c r="AB111" s="695"/>
      <c r="AC111" s="476"/>
      <c r="AE111" s="42" t="str">
        <f>+N111</f>
        <v>□</v>
      </c>
      <c r="AH111" s="45" t="str">
        <f>IF(AE111&amp;AE112&amp;AE113="■□□","◎無し",IF(AE111&amp;AE112&amp;AE113="□■□","●適合",IF(AE111&amp;AE112&amp;AE113="□□■","◆未達",IF(AE111&amp;AE112&amp;AE113="□□□","■未答","▼矛盾"))))</f>
        <v>■未答</v>
      </c>
      <c r="AI111" s="61"/>
      <c r="AL111" s="37" t="s">
        <v>111</v>
      </c>
      <c r="AM111" s="46" t="s">
        <v>426</v>
      </c>
      <c r="AN111" s="46" t="s">
        <v>425</v>
      </c>
      <c r="AO111" s="46" t="s">
        <v>424</v>
      </c>
      <c r="AP111" s="46" t="s">
        <v>423</v>
      </c>
      <c r="AQ111" s="46" t="s">
        <v>91</v>
      </c>
      <c r="AR111" s="6"/>
      <c r="AS111" s="9"/>
      <c r="AT111" s="9"/>
      <c r="AU111" s="9"/>
      <c r="BG111" s="1"/>
      <c r="BH111" s="1"/>
      <c r="BI111" s="1"/>
      <c r="BJ111" s="1"/>
      <c r="BK111" s="1"/>
      <c r="BL111" s="1"/>
      <c r="BM111" s="1"/>
      <c r="BN111" s="1"/>
    </row>
    <row r="112" spans="2:66" ht="17.100000000000001" customHeight="1" x14ac:dyDescent="0.15">
      <c r="B112" s="503"/>
      <c r="C112" s="519"/>
      <c r="D112" s="518"/>
      <c r="E112" s="780"/>
      <c r="F112" s="781"/>
      <c r="G112" s="781"/>
      <c r="H112" s="782"/>
      <c r="I112" s="168" t="s">
        <v>429</v>
      </c>
      <c r="J112" s="479" t="s">
        <v>335</v>
      </c>
      <c r="K112" s="479"/>
      <c r="L112" s="479"/>
      <c r="M112" s="479"/>
      <c r="N112" s="479"/>
      <c r="O112" s="479"/>
      <c r="P112" s="479"/>
      <c r="Q112" s="480"/>
      <c r="R112" s="40" t="s">
        <v>419</v>
      </c>
      <c r="S112" s="470" t="s">
        <v>337</v>
      </c>
      <c r="T112" s="470"/>
      <c r="U112" s="470"/>
      <c r="V112" s="470"/>
      <c r="W112" s="470"/>
      <c r="X112" s="470"/>
      <c r="Y112" s="470"/>
      <c r="Z112" s="470"/>
      <c r="AA112" s="470"/>
      <c r="AB112" s="621"/>
      <c r="AC112" s="477"/>
      <c r="AE112" s="1" t="str">
        <f>+I112</f>
        <v>□</v>
      </c>
      <c r="AL112" s="37"/>
      <c r="AM112" s="43" t="s">
        <v>65</v>
      </c>
      <c r="AN112" s="43" t="s">
        <v>66</v>
      </c>
      <c r="AO112" s="43" t="s">
        <v>67</v>
      </c>
      <c r="AP112" s="45" t="s">
        <v>92</v>
      </c>
      <c r="AQ112" s="45" t="s">
        <v>68</v>
      </c>
      <c r="AR112" s="9"/>
      <c r="AS112" s="9"/>
      <c r="AT112" s="9"/>
      <c r="AU112" s="9"/>
      <c r="BG112" s="1"/>
      <c r="BH112" s="1"/>
      <c r="BI112" s="1"/>
      <c r="BJ112" s="1"/>
      <c r="BK112" s="1"/>
      <c r="BL112" s="1"/>
      <c r="BM112" s="1"/>
      <c r="BN112" s="1"/>
    </row>
    <row r="113" spans="2:66" ht="17.100000000000001" customHeight="1" x14ac:dyDescent="0.15">
      <c r="B113" s="503"/>
      <c r="C113" s="519"/>
      <c r="D113" s="518"/>
      <c r="E113" s="780"/>
      <c r="F113" s="783"/>
      <c r="G113" s="783"/>
      <c r="H113" s="784"/>
      <c r="I113" s="170" t="s">
        <v>429</v>
      </c>
      <c r="J113" s="512" t="s">
        <v>338</v>
      </c>
      <c r="K113" s="512"/>
      <c r="L113" s="512"/>
      <c r="M113" s="512"/>
      <c r="N113" s="512"/>
      <c r="O113" s="512"/>
      <c r="P113" s="512"/>
      <c r="Q113" s="513"/>
      <c r="R113" s="87"/>
      <c r="S113" s="88"/>
      <c r="T113" s="88"/>
      <c r="U113" s="88"/>
      <c r="V113" s="88"/>
      <c r="W113" s="88"/>
      <c r="X113" s="88"/>
      <c r="Y113" s="88"/>
      <c r="Z113" s="88"/>
      <c r="AA113" s="88"/>
      <c r="AB113" s="90"/>
      <c r="AC113" s="477"/>
      <c r="AE113" s="1" t="str">
        <f>+I113</f>
        <v>□</v>
      </c>
      <c r="AR113" s="9"/>
      <c r="AS113" s="9"/>
      <c r="AT113" s="9"/>
      <c r="AU113" s="9"/>
      <c r="BG113" s="1"/>
      <c r="BH113" s="1"/>
      <c r="BI113" s="1"/>
      <c r="BJ113" s="1"/>
      <c r="BK113" s="1"/>
      <c r="BL113" s="1"/>
      <c r="BM113" s="1"/>
      <c r="BN113" s="1"/>
    </row>
    <row r="114" spans="2:66" ht="21.75" customHeight="1" x14ac:dyDescent="0.15">
      <c r="B114" s="503"/>
      <c r="C114" s="519"/>
      <c r="D114" s="518"/>
      <c r="E114" s="576"/>
      <c r="F114" s="516" t="s">
        <v>499</v>
      </c>
      <c r="G114" s="516"/>
      <c r="H114" s="517"/>
      <c r="I114" s="106"/>
      <c r="J114" s="106"/>
      <c r="K114" s="106"/>
      <c r="L114" s="106"/>
      <c r="M114" s="106"/>
      <c r="N114" s="197"/>
      <c r="O114" s="198"/>
      <c r="P114" s="198"/>
      <c r="Q114" s="201"/>
      <c r="R114" s="91"/>
      <c r="S114" s="92"/>
      <c r="T114" s="202"/>
      <c r="U114" s="92"/>
      <c r="V114" s="92"/>
      <c r="W114" s="92"/>
      <c r="X114" s="203"/>
      <c r="Y114" s="203"/>
      <c r="Z114" s="203"/>
      <c r="AA114" s="92"/>
      <c r="AB114" s="80" t="s">
        <v>110</v>
      </c>
      <c r="AC114" s="477"/>
      <c r="AE114" s="9"/>
      <c r="AF114" s="9"/>
      <c r="AG114" s="9"/>
      <c r="AH114" s="6"/>
      <c r="AI114" s="6"/>
      <c r="AJ114" s="6"/>
      <c r="AK114" s="6"/>
      <c r="AL114" s="6"/>
      <c r="AM114" s="6"/>
      <c r="AN114" s="6"/>
      <c r="AO114" s="6"/>
      <c r="AP114" s="6"/>
      <c r="AQ114" s="9"/>
      <c r="AR114" s="9"/>
      <c r="AS114" s="9"/>
      <c r="AT114" s="9"/>
      <c r="AU114" s="9"/>
      <c r="BG114" s="1"/>
      <c r="BH114" s="1"/>
      <c r="BI114" s="1"/>
      <c r="BJ114" s="1"/>
      <c r="BK114" s="1"/>
      <c r="BL114" s="1"/>
      <c r="BM114" s="1"/>
      <c r="BN114" s="1"/>
    </row>
    <row r="115" spans="2:66" ht="17.100000000000001" customHeight="1" x14ac:dyDescent="0.15">
      <c r="B115" s="503"/>
      <c r="C115" s="519"/>
      <c r="D115" s="518"/>
      <c r="E115" s="576"/>
      <c r="F115" s="519"/>
      <c r="G115" s="519"/>
      <c r="H115" s="520"/>
      <c r="I115" s="95"/>
      <c r="J115" s="95"/>
      <c r="K115" s="95"/>
      <c r="L115" s="95"/>
      <c r="M115" s="95"/>
      <c r="N115" s="168" t="s">
        <v>419</v>
      </c>
      <c r="O115" s="479" t="s">
        <v>330</v>
      </c>
      <c r="P115" s="479"/>
      <c r="Q115" s="480"/>
      <c r="R115" s="157"/>
      <c r="S115" s="97"/>
      <c r="T115" s="9" t="s">
        <v>339</v>
      </c>
      <c r="U115" s="97"/>
      <c r="V115" s="97"/>
      <c r="W115" s="97"/>
      <c r="X115" s="464"/>
      <c r="Y115" s="464"/>
      <c r="Z115" s="464"/>
      <c r="AA115" s="97" t="s">
        <v>427</v>
      </c>
      <c r="AB115" s="99"/>
      <c r="AC115" s="477"/>
      <c r="AE115" s="42" t="str">
        <f>+N115</f>
        <v>□</v>
      </c>
      <c r="AH115" s="45" t="str">
        <f>IF(AE115&amp;AE116&amp;AE117="■□□","◎無し",IF(AE115&amp;AE116&amp;AE117="□■□","●適合",IF(AE115&amp;AE116&amp;AE117="□□■","◆未達",IF(AE115&amp;AE116&amp;AE117="□□□","■未答","▼矛盾"))))</f>
        <v>■未答</v>
      </c>
      <c r="AI115" s="61"/>
      <c r="AL115" s="37" t="s">
        <v>111</v>
      </c>
      <c r="AM115" s="46" t="s">
        <v>426</v>
      </c>
      <c r="AN115" s="46" t="s">
        <v>425</v>
      </c>
      <c r="AO115" s="46" t="s">
        <v>424</v>
      </c>
      <c r="AP115" s="46" t="s">
        <v>423</v>
      </c>
      <c r="AQ115" s="46" t="s">
        <v>91</v>
      </c>
      <c r="AR115" s="138"/>
      <c r="AS115" s="9"/>
      <c r="AT115" s="9"/>
      <c r="AU115" s="9"/>
      <c r="BG115" s="1"/>
      <c r="BH115" s="1"/>
      <c r="BI115" s="1"/>
      <c r="BJ115" s="1"/>
      <c r="BK115" s="1"/>
      <c r="BL115" s="1"/>
      <c r="BM115" s="1"/>
      <c r="BN115" s="1"/>
    </row>
    <row r="116" spans="2:66" ht="17.100000000000001" customHeight="1" x14ac:dyDescent="0.15">
      <c r="B116" s="503"/>
      <c r="C116" s="519"/>
      <c r="D116" s="518"/>
      <c r="E116" s="576"/>
      <c r="F116" s="519"/>
      <c r="G116" s="519"/>
      <c r="H116" s="520"/>
      <c r="I116" s="63" t="s">
        <v>419</v>
      </c>
      <c r="J116" s="479" t="s">
        <v>192</v>
      </c>
      <c r="K116" s="479"/>
      <c r="L116" s="479"/>
      <c r="M116" s="479"/>
      <c r="N116" s="479"/>
      <c r="O116" s="479"/>
      <c r="P116" s="479"/>
      <c r="Q116" s="480"/>
      <c r="R116" s="40" t="s">
        <v>419</v>
      </c>
      <c r="S116" s="470" t="s">
        <v>342</v>
      </c>
      <c r="T116" s="470"/>
      <c r="U116" s="470"/>
      <c r="V116" s="470"/>
      <c r="W116" s="470"/>
      <c r="X116" s="470"/>
      <c r="Y116" s="470"/>
      <c r="Z116" s="470"/>
      <c r="AA116" s="470"/>
      <c r="AB116" s="621"/>
      <c r="AC116" s="477"/>
      <c r="AE116" s="1" t="str">
        <f>+I116</f>
        <v>□</v>
      </c>
      <c r="AH116" s="113" t="s">
        <v>203</v>
      </c>
      <c r="AJ116" s="204" t="str">
        <f>IF(X115&gt;0,IF(X115&gt;80,12,8),"(未答)")</f>
        <v>(未答)</v>
      </c>
      <c r="AL116" s="37"/>
      <c r="AM116" s="43" t="s">
        <v>65</v>
      </c>
      <c r="AN116" s="43" t="s">
        <v>66</v>
      </c>
      <c r="AO116" s="43" t="s">
        <v>67</v>
      </c>
      <c r="AP116" s="45" t="s">
        <v>92</v>
      </c>
      <c r="AQ116" s="45" t="s">
        <v>68</v>
      </c>
      <c r="AR116" s="61"/>
      <c r="AS116" s="9"/>
      <c r="AT116" s="9"/>
      <c r="AU116" s="9"/>
      <c r="BG116" s="1"/>
      <c r="BH116" s="1"/>
      <c r="BI116" s="1"/>
      <c r="BJ116" s="1"/>
      <c r="BK116" s="1"/>
      <c r="BL116" s="1"/>
      <c r="BM116" s="1"/>
      <c r="BN116" s="1"/>
    </row>
    <row r="117" spans="2:66" ht="17.100000000000001" customHeight="1" x14ac:dyDescent="0.15">
      <c r="B117" s="503"/>
      <c r="C117" s="519"/>
      <c r="D117" s="518"/>
      <c r="E117" s="576"/>
      <c r="F117" s="519"/>
      <c r="G117" s="519"/>
      <c r="H117" s="520"/>
      <c r="I117" s="63" t="s">
        <v>419</v>
      </c>
      <c r="J117" s="479" t="s">
        <v>195</v>
      </c>
      <c r="K117" s="479"/>
      <c r="L117" s="479"/>
      <c r="M117" s="479"/>
      <c r="N117" s="479"/>
      <c r="O117" s="479"/>
      <c r="P117" s="479"/>
      <c r="Q117" s="480"/>
      <c r="R117" s="40" t="s">
        <v>419</v>
      </c>
      <c r="S117" s="470" t="s">
        <v>448</v>
      </c>
      <c r="T117" s="470"/>
      <c r="U117" s="470"/>
      <c r="V117" s="470"/>
      <c r="W117" s="470"/>
      <c r="X117" s="470"/>
      <c r="Y117" s="470"/>
      <c r="Z117" s="470"/>
      <c r="AA117" s="470"/>
      <c r="AB117" s="621"/>
      <c r="AC117" s="477"/>
      <c r="AE117" s="1" t="str">
        <f>+I117</f>
        <v>□</v>
      </c>
      <c r="AH117" s="113" t="s">
        <v>344</v>
      </c>
      <c r="AJ117" s="45" t="str">
        <f>IF(Z118&gt;0,IF(Z118&lt;AJ116,"◆未達","●適合"),"■未答")</f>
        <v>■未答</v>
      </c>
      <c r="AR117" s="9"/>
      <c r="AS117" s="9"/>
      <c r="AT117" s="9"/>
      <c r="AU117" s="9"/>
      <c r="BG117" s="1"/>
      <c r="BH117" s="1"/>
      <c r="BI117" s="1"/>
      <c r="BJ117" s="1"/>
      <c r="BK117" s="1"/>
      <c r="BL117" s="1"/>
      <c r="BM117" s="1"/>
      <c r="BN117" s="1"/>
    </row>
    <row r="118" spans="2:66" ht="17.100000000000001" customHeight="1" x14ac:dyDescent="0.15">
      <c r="B118" s="503"/>
      <c r="C118" s="519"/>
      <c r="D118" s="518"/>
      <c r="E118" s="576"/>
      <c r="F118" s="522"/>
      <c r="G118" s="522"/>
      <c r="H118" s="523"/>
      <c r="I118" s="101"/>
      <c r="J118" s="101"/>
      <c r="K118" s="101"/>
      <c r="L118" s="101"/>
      <c r="M118" s="101"/>
      <c r="N118" s="101"/>
      <c r="O118" s="101"/>
      <c r="P118" s="101"/>
      <c r="Q118" s="102"/>
      <c r="R118" s="87"/>
      <c r="S118" s="88"/>
      <c r="T118" s="88" t="s">
        <v>345</v>
      </c>
      <c r="U118" s="88"/>
      <c r="V118" s="88"/>
      <c r="W118" s="88"/>
      <c r="X118" s="89"/>
      <c r="Y118" s="88" t="s">
        <v>447</v>
      </c>
      <c r="Z118" s="69"/>
      <c r="AA118" s="69"/>
      <c r="AB118" s="90"/>
      <c r="AC118" s="477"/>
      <c r="AE118" s="9"/>
      <c r="AF118" s="9"/>
      <c r="AG118" s="9"/>
      <c r="AH118" s="6"/>
      <c r="AI118" s="6"/>
      <c r="AJ118" s="6"/>
      <c r="AK118" s="6"/>
      <c r="AL118" s="6"/>
      <c r="AM118" s="6"/>
      <c r="AN118" s="6"/>
      <c r="AO118" s="6"/>
      <c r="AP118" s="6"/>
      <c r="AQ118" s="9"/>
      <c r="AR118" s="9"/>
      <c r="AS118" s="9"/>
      <c r="AT118" s="9"/>
      <c r="AU118" s="9"/>
      <c r="BG118" s="1"/>
      <c r="BH118" s="1"/>
      <c r="BI118" s="1"/>
      <c r="BJ118" s="1"/>
      <c r="BK118" s="1"/>
      <c r="BL118" s="1"/>
      <c r="BM118" s="1"/>
      <c r="BN118" s="1"/>
    </row>
    <row r="119" spans="2:66" ht="21.95" customHeight="1" x14ac:dyDescent="0.15">
      <c r="B119" s="503"/>
      <c r="C119" s="519"/>
      <c r="D119" s="518"/>
      <c r="E119" s="576"/>
      <c r="F119" s="516" t="s">
        <v>500</v>
      </c>
      <c r="G119" s="516"/>
      <c r="H119" s="517"/>
      <c r="I119" s="197"/>
      <c r="J119" s="198"/>
      <c r="K119" s="198"/>
      <c r="L119" s="197"/>
      <c r="M119" s="198"/>
      <c r="N119" s="199" t="s">
        <v>419</v>
      </c>
      <c r="O119" s="630" t="s">
        <v>330</v>
      </c>
      <c r="P119" s="630"/>
      <c r="Q119" s="631"/>
      <c r="R119" s="91"/>
      <c r="S119" s="92"/>
      <c r="T119" s="92"/>
      <c r="U119" s="92"/>
      <c r="V119" s="92"/>
      <c r="W119" s="92"/>
      <c r="X119" s="92"/>
      <c r="Y119" s="92"/>
      <c r="Z119" s="92"/>
      <c r="AA119" s="79"/>
      <c r="AB119" s="80" t="s">
        <v>110</v>
      </c>
      <c r="AC119" s="477"/>
      <c r="AE119" s="42" t="str">
        <f>+I120</f>
        <v>□</v>
      </c>
      <c r="AH119" s="45" t="str">
        <f>IF(AE119&amp;AE120&amp;AE121="■□□","◎無し",IF(AE119&amp;AE120&amp;AE121="□■□","●適合",IF(AE119&amp;AE120&amp;AE121="□□■","◆未達",IF(AE119&amp;AE120&amp;AE121="□□□","■未答","▼矛盾"))))</f>
        <v>■未答</v>
      </c>
      <c r="AI119" s="61"/>
      <c r="AL119" s="37" t="s">
        <v>111</v>
      </c>
      <c r="AM119" s="46" t="s">
        <v>426</v>
      </c>
      <c r="AN119" s="46" t="s">
        <v>425</v>
      </c>
      <c r="AO119" s="46" t="s">
        <v>424</v>
      </c>
      <c r="AP119" s="46" t="s">
        <v>423</v>
      </c>
      <c r="AQ119" s="46" t="s">
        <v>91</v>
      </c>
      <c r="AR119" s="9"/>
      <c r="AS119" s="9"/>
      <c r="AT119" s="9"/>
      <c r="AU119" s="9"/>
      <c r="BG119" s="1"/>
      <c r="BH119" s="1"/>
      <c r="BI119" s="1"/>
      <c r="BJ119" s="1"/>
      <c r="BK119" s="1"/>
      <c r="BL119" s="1"/>
      <c r="BM119" s="1"/>
      <c r="BN119" s="1"/>
    </row>
    <row r="120" spans="2:66" ht="21.95" customHeight="1" x14ac:dyDescent="0.15">
      <c r="B120" s="503"/>
      <c r="C120" s="519"/>
      <c r="D120" s="518"/>
      <c r="E120" s="576"/>
      <c r="F120" s="519"/>
      <c r="G120" s="522"/>
      <c r="H120" s="523"/>
      <c r="I120" s="170" t="s">
        <v>429</v>
      </c>
      <c r="J120" s="512" t="s">
        <v>312</v>
      </c>
      <c r="K120" s="512"/>
      <c r="L120" s="170" t="s">
        <v>419</v>
      </c>
      <c r="M120" s="512" t="s">
        <v>313</v>
      </c>
      <c r="N120" s="512"/>
      <c r="O120" s="512"/>
      <c r="P120" s="101"/>
      <c r="Q120" s="102"/>
      <c r="R120" s="157"/>
      <c r="S120" s="97"/>
      <c r="T120" s="97"/>
      <c r="U120" s="97"/>
      <c r="V120" s="641"/>
      <c r="W120" s="641"/>
      <c r="X120" s="97"/>
      <c r="Y120" s="97"/>
      <c r="Z120" s="49"/>
      <c r="AA120" s="49"/>
      <c r="AB120" s="81"/>
      <c r="AC120" s="477"/>
      <c r="AE120" s="1" t="str">
        <f>+I122</f>
        <v>□</v>
      </c>
      <c r="AL120" s="37"/>
      <c r="AM120" s="43" t="s">
        <v>65</v>
      </c>
      <c r="AN120" s="43" t="s">
        <v>66</v>
      </c>
      <c r="AO120" s="43" t="s">
        <v>67</v>
      </c>
      <c r="AP120" s="45" t="s">
        <v>92</v>
      </c>
      <c r="AQ120" s="45" t="s">
        <v>68</v>
      </c>
      <c r="AR120" s="9"/>
      <c r="AS120" s="9"/>
      <c r="AT120" s="9"/>
      <c r="AU120" s="9"/>
      <c r="BG120" s="1"/>
      <c r="BH120" s="1"/>
      <c r="BI120" s="1"/>
      <c r="BJ120" s="1"/>
      <c r="BK120" s="1"/>
      <c r="BL120" s="1"/>
      <c r="BM120" s="1"/>
      <c r="BN120" s="1"/>
    </row>
    <row r="121" spans="2:66" ht="20.100000000000001" customHeight="1" x14ac:dyDescent="0.15">
      <c r="B121" s="503"/>
      <c r="C121" s="519"/>
      <c r="D121" s="518"/>
      <c r="E121" s="576"/>
      <c r="F121" s="576" t="s">
        <v>446</v>
      </c>
      <c r="G121" s="516" t="s">
        <v>48</v>
      </c>
      <c r="H121" s="517"/>
      <c r="I121" s="105"/>
      <c r="J121" s="198"/>
      <c r="K121" s="198"/>
      <c r="L121" s="198"/>
      <c r="M121" s="198"/>
      <c r="N121" s="199" t="s">
        <v>419</v>
      </c>
      <c r="O121" s="630" t="s">
        <v>330</v>
      </c>
      <c r="P121" s="630"/>
      <c r="Q121" s="630"/>
      <c r="R121" s="469" t="s">
        <v>209</v>
      </c>
      <c r="S121" s="470"/>
      <c r="T121" s="470"/>
      <c r="U121" s="470"/>
      <c r="V121" s="464"/>
      <c r="W121" s="464"/>
      <c r="X121" s="49" t="s">
        <v>427</v>
      </c>
      <c r="Y121" s="49"/>
      <c r="Z121" s="49"/>
      <c r="AA121" s="49"/>
      <c r="AB121" s="81"/>
      <c r="AC121" s="477"/>
      <c r="AE121" s="1" t="str">
        <f>+I123</f>
        <v>□</v>
      </c>
      <c r="AR121" s="9"/>
      <c r="AS121" s="9"/>
      <c r="AT121" s="9"/>
      <c r="AU121" s="9"/>
      <c r="BG121" s="1"/>
      <c r="BH121" s="1"/>
      <c r="BI121" s="1"/>
      <c r="BJ121" s="1"/>
      <c r="BK121" s="1"/>
      <c r="BL121" s="1"/>
      <c r="BM121" s="1"/>
      <c r="BN121" s="1"/>
    </row>
    <row r="122" spans="2:66" ht="20.100000000000001" customHeight="1" x14ac:dyDescent="0.15">
      <c r="B122" s="503"/>
      <c r="C122" s="519"/>
      <c r="D122" s="518"/>
      <c r="E122" s="576"/>
      <c r="F122" s="576"/>
      <c r="G122" s="519"/>
      <c r="H122" s="520"/>
      <c r="I122" s="63" t="s">
        <v>419</v>
      </c>
      <c r="J122" s="479" t="s">
        <v>350</v>
      </c>
      <c r="K122" s="479"/>
      <c r="L122" s="479"/>
      <c r="M122" s="479"/>
      <c r="N122" s="479"/>
      <c r="O122" s="479"/>
      <c r="P122" s="479"/>
      <c r="Q122" s="480"/>
      <c r="R122" s="469" t="s">
        <v>213</v>
      </c>
      <c r="S122" s="470"/>
      <c r="T122" s="470"/>
      <c r="U122" s="470"/>
      <c r="V122" s="464"/>
      <c r="W122" s="464"/>
      <c r="X122" s="49" t="s">
        <v>427</v>
      </c>
      <c r="Y122" s="466" t="str">
        <f>IF(V122&gt;0,IF(V122&lt;240,"&lt;240",""),"")</f>
        <v/>
      </c>
      <c r="Z122" s="466"/>
      <c r="AA122" s="49"/>
      <c r="AB122" s="81"/>
      <c r="AC122" s="477"/>
      <c r="AE122" s="9"/>
      <c r="AF122" s="9"/>
      <c r="AG122" s="9"/>
      <c r="AH122" s="160" t="s">
        <v>214</v>
      </c>
      <c r="AJ122" s="45" t="str">
        <f>IF(V122&gt;0,IF(V122&lt;195,"◆195未満","●適合"),"■未答")</f>
        <v>■未答</v>
      </c>
      <c r="AK122" s="6"/>
      <c r="AL122" s="6"/>
      <c r="AM122" s="6"/>
      <c r="AN122" s="6"/>
      <c r="AO122" s="6"/>
      <c r="AP122" s="6"/>
      <c r="AQ122" s="9"/>
      <c r="AR122" s="9"/>
      <c r="AS122" s="9"/>
      <c r="AT122" s="9"/>
      <c r="AU122" s="9"/>
      <c r="BE122" s="1"/>
      <c r="BG122" s="1"/>
      <c r="BH122" s="1"/>
      <c r="BI122" s="1"/>
      <c r="BJ122" s="1"/>
      <c r="BK122" s="1"/>
      <c r="BL122" s="1"/>
      <c r="BM122" s="1"/>
      <c r="BN122" s="1"/>
    </row>
    <row r="123" spans="2:66" ht="20.100000000000001" customHeight="1" x14ac:dyDescent="0.15">
      <c r="B123" s="503"/>
      <c r="C123" s="519"/>
      <c r="D123" s="518"/>
      <c r="E123" s="576"/>
      <c r="F123" s="576"/>
      <c r="G123" s="522"/>
      <c r="H123" s="523"/>
      <c r="I123" s="63" t="s">
        <v>419</v>
      </c>
      <c r="J123" s="479" t="s">
        <v>351</v>
      </c>
      <c r="K123" s="479"/>
      <c r="L123" s="479"/>
      <c r="M123" s="479"/>
      <c r="N123" s="479"/>
      <c r="O123" s="479"/>
      <c r="P123" s="479"/>
      <c r="Q123" s="480"/>
      <c r="R123" s="56"/>
      <c r="S123" s="625" t="s">
        <v>216</v>
      </c>
      <c r="T123" s="625"/>
      <c r="U123" s="625"/>
      <c r="V123" s="625"/>
      <c r="W123" s="625"/>
      <c r="X123" s="625"/>
      <c r="Y123" s="471">
        <f>+W121*2+W122</f>
        <v>0</v>
      </c>
      <c r="Z123" s="471"/>
      <c r="AA123" s="49"/>
      <c r="AB123" s="81"/>
      <c r="AC123" s="477"/>
      <c r="AE123" s="9"/>
      <c r="AF123" s="9"/>
      <c r="AG123" s="9"/>
      <c r="AH123" s="160" t="s">
        <v>218</v>
      </c>
      <c r="AJ123" s="45" t="str">
        <f>IF(Y123&gt;0,IF(AND(Y123&gt;=550,Y123&lt;=650),"●適合","◆未達"),"■未答")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x14ac:dyDescent="0.15">
      <c r="B124" s="503"/>
      <c r="C124" s="519"/>
      <c r="D124" s="518"/>
      <c r="E124" s="576"/>
      <c r="F124" s="576"/>
      <c r="G124" s="624" t="s">
        <v>428</v>
      </c>
      <c r="H124" s="730"/>
      <c r="I124" s="37"/>
      <c r="J124" s="37"/>
      <c r="K124" s="37"/>
      <c r="L124" s="37"/>
      <c r="M124" s="37"/>
      <c r="N124" s="37"/>
      <c r="O124" s="37"/>
      <c r="P124" s="37"/>
      <c r="Q124" s="86"/>
      <c r="R124" s="510" t="s">
        <v>219</v>
      </c>
      <c r="S124" s="511"/>
      <c r="T124" s="511"/>
      <c r="U124" s="511"/>
      <c r="V124" s="628"/>
      <c r="W124" s="628"/>
      <c r="X124" s="70" t="s">
        <v>427</v>
      </c>
      <c r="Y124" s="485" t="str">
        <f>IF(V124&gt;30,"&gt;30","")</f>
        <v/>
      </c>
      <c r="Z124" s="485"/>
      <c r="AA124" s="70"/>
      <c r="AB124" s="205"/>
      <c r="AC124" s="477"/>
      <c r="AD124" s="142"/>
      <c r="AE124" s="242"/>
      <c r="AF124" s="242"/>
      <c r="AG124" s="242"/>
      <c r="AH124" s="113" t="s">
        <v>220</v>
      </c>
      <c r="AJ124" s="45" t="str">
        <f>IF(V124&gt;0,IF(V124&gt;30,"◆30超過","●適合"),"■未答")</f>
        <v>■未答</v>
      </c>
      <c r="AK124" s="245"/>
      <c r="AL124" s="245"/>
      <c r="AM124" s="245"/>
      <c r="AN124" s="245"/>
      <c r="AO124" s="245"/>
      <c r="AP124" s="245"/>
      <c r="AQ124" s="242"/>
      <c r="AR124" s="242"/>
      <c r="AS124" s="242"/>
      <c r="AT124" s="242"/>
      <c r="AU124" s="242"/>
      <c r="AV124" s="142"/>
      <c r="AW124" s="142"/>
      <c r="AX124" s="142"/>
      <c r="AY124" s="142"/>
      <c r="AZ124" s="142"/>
      <c r="BA124" s="142"/>
      <c r="BB124" s="142"/>
      <c r="BC124" s="142"/>
      <c r="BE124" s="1"/>
      <c r="BG124" s="1"/>
      <c r="BH124" s="1"/>
      <c r="BI124" s="1"/>
      <c r="BJ124" s="1"/>
      <c r="BK124" s="1"/>
      <c r="BL124" s="1"/>
      <c r="BM124" s="1"/>
      <c r="BN124" s="1"/>
    </row>
    <row r="125" spans="2:66" ht="20.100000000000001" customHeight="1" x14ac:dyDescent="0.15">
      <c r="B125" s="503"/>
      <c r="C125" s="519"/>
      <c r="D125" s="518"/>
      <c r="E125" s="576"/>
      <c r="F125" s="576"/>
      <c r="G125" s="516" t="s">
        <v>422</v>
      </c>
      <c r="H125" s="517"/>
      <c r="I125" s="172"/>
      <c r="J125" s="106"/>
      <c r="K125" s="106"/>
      <c r="L125" s="106"/>
      <c r="M125" s="106"/>
      <c r="N125" s="106"/>
      <c r="O125" s="106"/>
      <c r="P125" s="106"/>
      <c r="Q125" s="95"/>
      <c r="R125" s="469" t="s">
        <v>354</v>
      </c>
      <c r="S125" s="470"/>
      <c r="T125" s="470"/>
      <c r="U125" s="470"/>
      <c r="V125" s="168" t="s">
        <v>419</v>
      </c>
      <c r="W125" s="49" t="s">
        <v>421</v>
      </c>
      <c r="X125" s="49"/>
      <c r="Y125" s="168" t="s">
        <v>419</v>
      </c>
      <c r="Z125" s="49" t="s">
        <v>420</v>
      </c>
      <c r="AA125" s="49"/>
      <c r="AB125" s="81"/>
      <c r="AC125" s="477"/>
      <c r="AD125" s="142"/>
      <c r="AE125" s="242"/>
      <c r="AF125" s="242"/>
      <c r="AG125" s="242"/>
      <c r="AH125" s="61"/>
      <c r="AI125" s="61"/>
      <c r="AJ125" s="6"/>
      <c r="AK125" s="6"/>
      <c r="AL125" s="37"/>
      <c r="AM125" s="6"/>
      <c r="AN125" s="6"/>
      <c r="AO125" s="6"/>
      <c r="AP125" s="6"/>
      <c r="AQ125" s="6"/>
      <c r="AR125" s="242"/>
      <c r="AS125" s="242"/>
      <c r="AT125" s="242"/>
      <c r="AU125" s="242"/>
      <c r="AV125" s="142"/>
      <c r="AW125" s="142"/>
      <c r="AX125" s="142"/>
      <c r="AY125" s="142"/>
      <c r="AZ125" s="142"/>
      <c r="BA125" s="142"/>
      <c r="BB125" s="142"/>
      <c r="BC125" s="142"/>
      <c r="BE125" s="1"/>
      <c r="BG125" s="1"/>
      <c r="BH125" s="1"/>
      <c r="BI125" s="1"/>
      <c r="BJ125" s="1"/>
      <c r="BK125" s="1"/>
      <c r="BL125" s="1"/>
      <c r="BM125" s="1"/>
      <c r="BN125" s="1"/>
    </row>
    <row r="126" spans="2:66" ht="20.100000000000001" customHeight="1" x14ac:dyDescent="0.15">
      <c r="B126" s="503"/>
      <c r="C126" s="519"/>
      <c r="D126" s="518"/>
      <c r="E126" s="576"/>
      <c r="F126" s="576"/>
      <c r="G126" s="522"/>
      <c r="H126" s="523"/>
      <c r="I126" s="174"/>
      <c r="J126" s="95"/>
      <c r="K126" s="95"/>
      <c r="L126" s="95"/>
      <c r="M126" s="95"/>
      <c r="N126" s="168" t="s">
        <v>419</v>
      </c>
      <c r="O126" s="479" t="s">
        <v>330</v>
      </c>
      <c r="P126" s="479"/>
      <c r="Q126" s="479"/>
      <c r="R126" s="632" t="s">
        <v>357</v>
      </c>
      <c r="S126" s="468"/>
      <c r="T126" s="468"/>
      <c r="U126" s="468"/>
      <c r="V126" s="168" t="s">
        <v>419</v>
      </c>
      <c r="W126" s="97" t="s">
        <v>421</v>
      </c>
      <c r="X126" s="97"/>
      <c r="Y126" s="168" t="s">
        <v>419</v>
      </c>
      <c r="Z126" s="97" t="s">
        <v>420</v>
      </c>
      <c r="AA126" s="97"/>
      <c r="AB126" s="99"/>
      <c r="AC126" s="477"/>
      <c r="AE126" s="242"/>
      <c r="AF126" s="9"/>
      <c r="AG126" s="9"/>
      <c r="AH126" s="6"/>
      <c r="AI126" s="6"/>
      <c r="AJ126" s="6"/>
      <c r="AK126" s="6"/>
      <c r="AL126" s="37"/>
      <c r="AM126" s="44"/>
      <c r="AN126" s="44"/>
      <c r="AO126" s="44"/>
      <c r="AP126" s="61"/>
      <c r="AQ126" s="61"/>
      <c r="AR126" s="9"/>
      <c r="AS126" s="9"/>
      <c r="AT126" s="9"/>
      <c r="AU126" s="9"/>
      <c r="BE126" s="1"/>
      <c r="BG126" s="1"/>
      <c r="BH126" s="1"/>
      <c r="BI126" s="1"/>
      <c r="BJ126" s="1"/>
      <c r="BK126" s="1"/>
      <c r="BL126" s="1"/>
      <c r="BM126" s="1"/>
      <c r="BN126" s="1"/>
    </row>
    <row r="127" spans="2:66" ht="20.100000000000001" customHeight="1" x14ac:dyDescent="0.15">
      <c r="B127" s="503"/>
      <c r="C127" s="519"/>
      <c r="D127" s="518"/>
      <c r="E127" s="576"/>
      <c r="F127" s="576"/>
      <c r="G127" s="516" t="s">
        <v>445</v>
      </c>
      <c r="H127" s="517"/>
      <c r="I127" s="206" t="s">
        <v>419</v>
      </c>
      <c r="J127" s="479" t="s">
        <v>361</v>
      </c>
      <c r="K127" s="479"/>
      <c r="L127" s="479"/>
      <c r="M127" s="479"/>
      <c r="N127" s="479"/>
      <c r="O127" s="479"/>
      <c r="P127" s="479"/>
      <c r="Q127" s="480"/>
      <c r="R127" s="632" t="s">
        <v>599</v>
      </c>
      <c r="S127" s="468"/>
      <c r="T127" s="468"/>
      <c r="U127" s="468"/>
      <c r="V127" s="168" t="s">
        <v>419</v>
      </c>
      <c r="W127" s="466" t="s">
        <v>252</v>
      </c>
      <c r="X127" s="466"/>
      <c r="Y127" s="168" t="s">
        <v>419</v>
      </c>
      <c r="Z127" s="467" t="s">
        <v>253</v>
      </c>
      <c r="AA127" s="468"/>
      <c r="AB127" s="179"/>
      <c r="AC127" s="477"/>
      <c r="AE127" s="242"/>
      <c r="AF127" s="9"/>
      <c r="AG127" s="9"/>
      <c r="AH127" s="160" t="s">
        <v>164</v>
      </c>
      <c r="AJ127" s="43" t="str">
        <f>IF(V127&amp;Y127="■□","◎過分",IF(V127&amp;Y127="□■","●適合",IF(V127&amp;Y127="□□","■未答","▼矛盾")))</f>
        <v>■未答</v>
      </c>
      <c r="AK127" s="6"/>
      <c r="AL127" s="6"/>
      <c r="AM127" s="6"/>
      <c r="AN127" s="6"/>
      <c r="AO127" s="6"/>
      <c r="AP127" s="6"/>
      <c r="AQ127" s="9"/>
      <c r="AR127" s="9"/>
      <c r="AS127" s="9"/>
      <c r="AT127" s="9"/>
      <c r="AU127" s="9"/>
      <c r="BE127" s="1"/>
      <c r="BG127" s="1"/>
      <c r="BH127" s="1"/>
      <c r="BI127" s="1"/>
      <c r="BJ127" s="1"/>
      <c r="BK127" s="1"/>
      <c r="BL127" s="1"/>
      <c r="BM127" s="1"/>
      <c r="BN127" s="1"/>
    </row>
    <row r="128" spans="2:66" ht="20.100000000000001" customHeight="1" x14ac:dyDescent="0.15">
      <c r="B128" s="503"/>
      <c r="C128" s="519"/>
      <c r="D128" s="518"/>
      <c r="E128" s="576"/>
      <c r="F128" s="576"/>
      <c r="G128" s="519"/>
      <c r="H128" s="520"/>
      <c r="I128" s="206" t="s">
        <v>419</v>
      </c>
      <c r="J128" s="479" t="s">
        <v>362</v>
      </c>
      <c r="K128" s="479"/>
      <c r="L128" s="479"/>
      <c r="M128" s="479"/>
      <c r="N128" s="479"/>
      <c r="O128" s="479"/>
      <c r="P128" s="479"/>
      <c r="Q128" s="480"/>
      <c r="R128" s="243"/>
      <c r="S128" s="98"/>
      <c r="T128" s="98"/>
      <c r="U128" s="98"/>
      <c r="V128" s="98"/>
      <c r="W128" s="98"/>
      <c r="X128" s="176"/>
      <c r="Y128" s="176"/>
      <c r="Z128" s="176"/>
      <c r="AA128" s="97"/>
      <c r="AB128" s="99"/>
      <c r="AC128" s="477"/>
      <c r="AE128" s="9"/>
      <c r="AF128" s="9"/>
      <c r="AG128" s="9"/>
      <c r="AH128" s="160"/>
      <c r="AJ128" s="244"/>
      <c r="AK128" s="6"/>
      <c r="AL128" s="6"/>
      <c r="AM128" s="6"/>
      <c r="AN128" s="6"/>
      <c r="AO128" s="6"/>
      <c r="AP128" s="6"/>
      <c r="AQ128" s="9"/>
      <c r="AR128" s="9"/>
      <c r="AS128" s="9"/>
      <c r="AT128" s="9"/>
      <c r="AU128" s="9"/>
      <c r="BE128" s="1"/>
      <c r="BG128" s="1"/>
      <c r="BH128" s="1"/>
      <c r="BI128" s="1"/>
      <c r="BJ128" s="1"/>
      <c r="BK128" s="1"/>
      <c r="BL128" s="1"/>
      <c r="BM128" s="1"/>
      <c r="BN128" s="1"/>
    </row>
    <row r="129" spans="2:66" ht="9.75" customHeight="1" x14ac:dyDescent="0.15">
      <c r="B129" s="503"/>
      <c r="C129" s="519"/>
      <c r="D129" s="518"/>
      <c r="E129" s="577"/>
      <c r="F129" s="577"/>
      <c r="G129" s="522"/>
      <c r="H129" s="523"/>
      <c r="I129" s="186"/>
      <c r="J129" s="207"/>
      <c r="K129" s="207"/>
      <c r="L129" s="207"/>
      <c r="M129" s="207"/>
      <c r="N129" s="207"/>
      <c r="O129" s="207"/>
      <c r="P129" s="207"/>
      <c r="Q129" s="208"/>
      <c r="R129" s="180"/>
      <c r="S129" s="104"/>
      <c r="T129" s="104"/>
      <c r="U129" s="104"/>
      <c r="V129" s="104"/>
      <c r="W129" s="104"/>
      <c r="X129" s="209"/>
      <c r="Y129" s="209"/>
      <c r="Z129" s="209"/>
      <c r="AA129" s="88"/>
      <c r="AB129" s="90"/>
      <c r="AC129" s="478"/>
      <c r="AE129" s="9"/>
      <c r="AF129" s="9"/>
      <c r="AG129" s="9"/>
      <c r="AH129" s="6"/>
      <c r="AI129" s="6"/>
      <c r="AJ129" s="6"/>
      <c r="AK129" s="6"/>
      <c r="AL129" s="6"/>
      <c r="AM129" s="6"/>
      <c r="AN129" s="6"/>
      <c r="AO129" s="6"/>
      <c r="AP129" s="6"/>
      <c r="AQ129" s="9"/>
      <c r="AR129" s="9"/>
      <c r="AS129" s="9"/>
      <c r="AT129" s="9"/>
      <c r="AU129" s="9"/>
      <c r="BE129" s="1"/>
      <c r="BG129" s="1"/>
      <c r="BH129" s="1"/>
      <c r="BI129" s="1"/>
      <c r="BJ129" s="1"/>
      <c r="BK129" s="1"/>
      <c r="BL129" s="1"/>
      <c r="BM129" s="1"/>
      <c r="BN129" s="1"/>
    </row>
    <row r="130" spans="2:66" ht="17.100000000000001" customHeight="1" x14ac:dyDescent="0.15">
      <c r="B130" s="503"/>
      <c r="C130" s="519"/>
      <c r="D130" s="518"/>
      <c r="E130" s="496" t="s">
        <v>444</v>
      </c>
      <c r="F130" s="516"/>
      <c r="G130" s="516"/>
      <c r="H130" s="517"/>
      <c r="I130" s="105"/>
      <c r="J130" s="198"/>
      <c r="K130" s="198"/>
      <c r="L130" s="198"/>
      <c r="M130" s="198"/>
      <c r="N130" s="198"/>
      <c r="O130" s="198"/>
      <c r="P130" s="198"/>
      <c r="Q130" s="201"/>
      <c r="R130" s="210"/>
      <c r="S130" s="109"/>
      <c r="T130" s="109"/>
      <c r="U130" s="109"/>
      <c r="V130" s="109"/>
      <c r="W130" s="109"/>
      <c r="X130" s="203"/>
      <c r="Y130" s="203"/>
      <c r="Z130" s="203"/>
      <c r="AA130" s="92"/>
      <c r="AB130" s="80" t="s">
        <v>110</v>
      </c>
      <c r="AC130" s="476"/>
      <c r="AE130" s="42" t="str">
        <f>+N132</f>
        <v>□</v>
      </c>
      <c r="AH130" s="45" t="str">
        <f>IF(AE130&amp;AE131&amp;AE132="■□□","◎無し",IF(AE130&amp;AE131&amp;AE132="□■□","●適合",IF(AE130&amp;AE131&amp;AE132="□□■","◆未達",IF(AE130&amp;AE131&amp;AE132="□□□","■未答","▼矛盾"))))</f>
        <v>■未答</v>
      </c>
      <c r="AI130" s="61"/>
      <c r="AL130" s="37" t="s">
        <v>111</v>
      </c>
      <c r="AM130" s="46" t="s">
        <v>426</v>
      </c>
      <c r="AN130" s="46" t="s">
        <v>425</v>
      </c>
      <c r="AO130" s="46" t="s">
        <v>424</v>
      </c>
      <c r="AP130" s="46" t="s">
        <v>423</v>
      </c>
      <c r="AQ130" s="46" t="s">
        <v>91</v>
      </c>
      <c r="AS130" s="9"/>
      <c r="AT130" s="9"/>
      <c r="AU130" s="9"/>
      <c r="BE130" s="1"/>
      <c r="BG130" s="1"/>
      <c r="BH130" s="1"/>
      <c r="BI130" s="1"/>
      <c r="BJ130" s="1"/>
      <c r="BK130" s="1"/>
      <c r="BL130" s="1"/>
      <c r="BM130" s="1"/>
      <c r="BN130" s="1"/>
    </row>
    <row r="131" spans="2:66" ht="7.5" customHeight="1" x14ac:dyDescent="0.15">
      <c r="B131" s="503"/>
      <c r="C131" s="519"/>
      <c r="D131" s="518"/>
      <c r="E131" s="518"/>
      <c r="F131" s="519"/>
      <c r="G131" s="519"/>
      <c r="H131" s="520"/>
      <c r="I131" s="94"/>
      <c r="J131" s="51"/>
      <c r="K131" s="51"/>
      <c r="L131" s="51"/>
      <c r="M131" s="51"/>
      <c r="N131" s="51"/>
      <c r="O131" s="51"/>
      <c r="P131" s="51"/>
      <c r="Q131" s="52"/>
      <c r="R131" s="56"/>
      <c r="S131" s="49"/>
      <c r="T131" s="49"/>
      <c r="U131" s="49"/>
      <c r="V131" s="49"/>
      <c r="W131" s="49"/>
      <c r="X131" s="49"/>
      <c r="Y131" s="49"/>
      <c r="Z131" s="49"/>
      <c r="AA131" s="49"/>
      <c r="AB131" s="241"/>
      <c r="AC131" s="477"/>
      <c r="AE131" s="1" t="str">
        <f>+I133</f>
        <v>□</v>
      </c>
      <c r="AL131" s="37"/>
      <c r="AM131" s="43" t="s">
        <v>65</v>
      </c>
      <c r="AN131" s="43" t="s">
        <v>66</v>
      </c>
      <c r="AO131" s="43" t="s">
        <v>67</v>
      </c>
      <c r="AP131" s="45" t="s">
        <v>92</v>
      </c>
      <c r="AQ131" s="45" t="s">
        <v>68</v>
      </c>
      <c r="AS131" s="9"/>
      <c r="AT131" s="9"/>
      <c r="AU131" s="9"/>
      <c r="BE131" s="1"/>
      <c r="BG131" s="1"/>
      <c r="BH131" s="1"/>
      <c r="BI131" s="1"/>
      <c r="BJ131" s="1"/>
      <c r="BK131" s="1"/>
      <c r="BL131" s="1"/>
      <c r="BM131" s="1"/>
      <c r="BN131" s="1"/>
    </row>
    <row r="132" spans="2:66" ht="17.100000000000001" customHeight="1" x14ac:dyDescent="0.15">
      <c r="B132" s="503"/>
      <c r="C132" s="519"/>
      <c r="D132" s="518"/>
      <c r="E132" s="518"/>
      <c r="F132" s="519"/>
      <c r="G132" s="519"/>
      <c r="H132" s="520"/>
      <c r="I132" s="211"/>
      <c r="J132" s="207"/>
      <c r="K132" s="207"/>
      <c r="L132" s="211"/>
      <c r="M132" s="207"/>
      <c r="N132" s="168" t="s">
        <v>419</v>
      </c>
      <c r="O132" s="479" t="s">
        <v>330</v>
      </c>
      <c r="P132" s="479"/>
      <c r="Q132" s="480"/>
      <c r="R132" s="632" t="s">
        <v>599</v>
      </c>
      <c r="S132" s="468"/>
      <c r="T132" s="468"/>
      <c r="U132" s="468"/>
      <c r="V132" s="168" t="s">
        <v>419</v>
      </c>
      <c r="W132" s="466" t="s">
        <v>252</v>
      </c>
      <c r="X132" s="466"/>
      <c r="Y132" s="168" t="s">
        <v>419</v>
      </c>
      <c r="Z132" s="467" t="s">
        <v>253</v>
      </c>
      <c r="AA132" s="468"/>
      <c r="AB132" s="179"/>
      <c r="AC132" s="477"/>
      <c r="AD132" s="142"/>
      <c r="AE132" s="1" t="str">
        <f>+I134</f>
        <v>□</v>
      </c>
      <c r="AH132" s="160" t="s">
        <v>164</v>
      </c>
      <c r="AJ132" s="43" t="str">
        <f>IF(V132&amp;Y132="■□","◎過分",IF(V132&amp;Y132="□■","●適合",IF(V132&amp;Y132="□□","■未答","▼矛盾")))</f>
        <v>■未答</v>
      </c>
      <c r="AS132" s="242"/>
      <c r="AT132" s="242"/>
      <c r="AU132" s="242"/>
      <c r="AV132" s="142"/>
      <c r="AW132" s="142"/>
      <c r="AX132" s="142"/>
      <c r="AY132" s="142"/>
      <c r="AZ132" s="142"/>
      <c r="BA132" s="142"/>
      <c r="BB132" s="142"/>
      <c r="BC132" s="142"/>
      <c r="BE132" s="1"/>
      <c r="BG132" s="1"/>
      <c r="BH132" s="1"/>
      <c r="BI132" s="1"/>
      <c r="BJ132" s="1"/>
      <c r="BK132" s="1"/>
      <c r="BL132" s="1"/>
      <c r="BM132" s="1"/>
      <c r="BN132" s="1"/>
    </row>
    <row r="133" spans="2:66" ht="17.100000000000001" customHeight="1" x14ac:dyDescent="0.15">
      <c r="B133" s="503"/>
      <c r="C133" s="519"/>
      <c r="D133" s="518"/>
      <c r="E133" s="518"/>
      <c r="F133" s="519"/>
      <c r="G133" s="519"/>
      <c r="H133" s="520"/>
      <c r="I133" s="168" t="s">
        <v>429</v>
      </c>
      <c r="J133" s="479" t="s">
        <v>363</v>
      </c>
      <c r="K133" s="479"/>
      <c r="L133" s="479"/>
      <c r="M133" s="479"/>
      <c r="N133" s="479"/>
      <c r="O133" s="479"/>
      <c r="P133" s="479"/>
      <c r="Q133" s="480"/>
      <c r="R133" s="243"/>
      <c r="S133" s="98"/>
      <c r="T133" s="98"/>
      <c r="U133" s="98"/>
      <c r="V133" s="98"/>
      <c r="W133" s="98"/>
      <c r="X133" s="176"/>
      <c r="Y133" s="176"/>
      <c r="Z133" s="176"/>
      <c r="AA133" s="97"/>
      <c r="AB133" s="99"/>
      <c r="AC133" s="477"/>
      <c r="AE133" s="242"/>
      <c r="AF133" s="9"/>
      <c r="AG133" s="9"/>
      <c r="AH133" s="160"/>
      <c r="AJ133" s="6"/>
      <c r="AK133" s="6"/>
      <c r="AL133" s="37"/>
      <c r="AM133" s="44"/>
      <c r="AN133" s="44"/>
      <c r="AO133" s="44"/>
      <c r="AP133" s="61"/>
      <c r="AQ133" s="61"/>
      <c r="AR133" s="9"/>
      <c r="AS133" s="9"/>
      <c r="AT133" s="9"/>
      <c r="AU133" s="9"/>
      <c r="BE133" s="1"/>
      <c r="BG133" s="1"/>
      <c r="BH133" s="1"/>
      <c r="BI133" s="1"/>
      <c r="BJ133" s="1"/>
      <c r="BK133" s="1"/>
      <c r="BL133" s="1"/>
      <c r="BM133" s="1"/>
      <c r="BN133" s="1"/>
    </row>
    <row r="134" spans="2:66" ht="17.100000000000001" customHeight="1" x14ac:dyDescent="0.15">
      <c r="B134" s="503"/>
      <c r="C134" s="519"/>
      <c r="D134" s="518"/>
      <c r="E134" s="518"/>
      <c r="F134" s="522"/>
      <c r="G134" s="522"/>
      <c r="H134" s="523"/>
      <c r="I134" s="170" t="s">
        <v>429</v>
      </c>
      <c r="J134" s="512" t="s">
        <v>365</v>
      </c>
      <c r="K134" s="512"/>
      <c r="L134" s="512"/>
      <c r="M134" s="512"/>
      <c r="N134" s="512"/>
      <c r="O134" s="512"/>
      <c r="P134" s="512"/>
      <c r="Q134" s="513"/>
      <c r="R134" s="87"/>
      <c r="S134" s="88"/>
      <c r="T134" s="88"/>
      <c r="U134" s="88"/>
      <c r="V134" s="88"/>
      <c r="W134" s="88"/>
      <c r="X134" s="88"/>
      <c r="Y134" s="88"/>
      <c r="Z134" s="88"/>
      <c r="AA134" s="88"/>
      <c r="AB134" s="90"/>
      <c r="AC134" s="477"/>
      <c r="AE134" s="242"/>
      <c r="AF134" s="9"/>
      <c r="AG134" s="9"/>
      <c r="AH134" s="6"/>
      <c r="AI134" s="6"/>
      <c r="AJ134" s="6"/>
      <c r="AK134" s="6"/>
      <c r="AL134" s="6"/>
      <c r="AM134" s="6"/>
      <c r="AN134" s="6"/>
      <c r="AO134" s="6"/>
      <c r="AP134" s="6"/>
      <c r="AQ134" s="9"/>
      <c r="AR134" s="9"/>
      <c r="AS134" s="9"/>
      <c r="AT134" s="9"/>
      <c r="AU134" s="9"/>
      <c r="BE134" s="1"/>
      <c r="BG134" s="1"/>
      <c r="BH134" s="1"/>
      <c r="BI134" s="1"/>
      <c r="BJ134" s="1"/>
      <c r="BK134" s="1"/>
      <c r="BL134" s="1"/>
      <c r="BM134" s="1"/>
      <c r="BN134" s="1"/>
    </row>
    <row r="135" spans="2:66" ht="12" customHeight="1" x14ac:dyDescent="0.15">
      <c r="B135" s="503"/>
      <c r="C135" s="519"/>
      <c r="D135" s="518"/>
      <c r="E135" s="576"/>
      <c r="F135" s="516" t="s">
        <v>443</v>
      </c>
      <c r="G135" s="516"/>
      <c r="H135" s="517"/>
      <c r="I135" s="106"/>
      <c r="J135" s="106"/>
      <c r="K135" s="106"/>
      <c r="L135" s="106"/>
      <c r="M135" s="106"/>
      <c r="N135" s="106"/>
      <c r="O135" s="106"/>
      <c r="P135" s="106"/>
      <c r="Q135" s="107"/>
      <c r="R135" s="691" t="s">
        <v>366</v>
      </c>
      <c r="S135" s="692"/>
      <c r="T135" s="692"/>
      <c r="U135" s="692"/>
      <c r="V135" s="692"/>
      <c r="W135" s="692"/>
      <c r="X135" s="692"/>
      <c r="Y135" s="692"/>
      <c r="Z135" s="692"/>
      <c r="AA135" s="692"/>
      <c r="AB135" s="693"/>
      <c r="AC135" s="477"/>
      <c r="AE135" s="42" t="str">
        <f>+I136</f>
        <v>□</v>
      </c>
      <c r="AH135" s="43" t="str">
        <f>IF(AE135&amp;AE136="■□","◎避け",IF(AE135&amp;AE136="□■","●無し",IF(AE135&amp;AE136="□□","■未答","▼矛盾")))</f>
        <v>■未答</v>
      </c>
      <c r="AI135" s="44"/>
      <c r="AL135" s="37" t="s">
        <v>87</v>
      </c>
      <c r="AM135" s="46" t="s">
        <v>441</v>
      </c>
      <c r="AN135" s="46" t="s">
        <v>440</v>
      </c>
      <c r="AO135" s="46" t="s">
        <v>439</v>
      </c>
      <c r="AP135" s="46" t="s">
        <v>91</v>
      </c>
      <c r="AQ135" s="9"/>
      <c r="AR135" s="9"/>
      <c r="AS135" s="9"/>
      <c r="AT135" s="9"/>
      <c r="AU135" s="9"/>
      <c r="BE135" s="1"/>
      <c r="BG135" s="1"/>
      <c r="BH135" s="1"/>
      <c r="BI135" s="1"/>
      <c r="BJ135" s="1"/>
      <c r="BK135" s="1"/>
      <c r="BL135" s="1"/>
      <c r="BM135" s="1"/>
      <c r="BN135" s="1"/>
    </row>
    <row r="136" spans="2:66" ht="12" customHeight="1" x14ac:dyDescent="0.15">
      <c r="B136" s="503"/>
      <c r="C136" s="519"/>
      <c r="D136" s="518"/>
      <c r="E136" s="576"/>
      <c r="F136" s="519"/>
      <c r="G136" s="519"/>
      <c r="H136" s="520"/>
      <c r="I136" s="168" t="s">
        <v>429</v>
      </c>
      <c r="J136" s="479" t="s">
        <v>367</v>
      </c>
      <c r="K136" s="479"/>
      <c r="L136" s="479"/>
      <c r="M136" s="479"/>
      <c r="N136" s="479"/>
      <c r="O136" s="479"/>
      <c r="P136" s="479"/>
      <c r="Q136" s="480"/>
      <c r="R136" s="650"/>
      <c r="S136" s="487"/>
      <c r="T136" s="487"/>
      <c r="U136" s="487"/>
      <c r="V136" s="487"/>
      <c r="W136" s="487"/>
      <c r="X136" s="487"/>
      <c r="Y136" s="487"/>
      <c r="Z136" s="487"/>
      <c r="AA136" s="487"/>
      <c r="AB136" s="651"/>
      <c r="AC136" s="477"/>
      <c r="AE136" s="1" t="str">
        <f>+I137</f>
        <v>□</v>
      </c>
      <c r="AM136" s="43" t="s">
        <v>368</v>
      </c>
      <c r="AN136" s="43" t="s">
        <v>369</v>
      </c>
      <c r="AO136" s="45" t="s">
        <v>92</v>
      </c>
      <c r="AP136" s="45" t="s">
        <v>68</v>
      </c>
      <c r="AQ136" s="9"/>
      <c r="AR136" s="9"/>
      <c r="AS136" s="9"/>
      <c r="AT136" s="9"/>
      <c r="AU136" s="9"/>
      <c r="BE136" s="1"/>
      <c r="BG136" s="1"/>
      <c r="BH136" s="1"/>
      <c r="BI136" s="1"/>
      <c r="BJ136" s="1"/>
      <c r="BK136" s="1"/>
      <c r="BL136" s="1"/>
      <c r="BM136" s="1"/>
      <c r="BN136" s="1"/>
    </row>
    <row r="137" spans="2:66" ht="12" customHeight="1" x14ac:dyDescent="0.15">
      <c r="B137" s="503"/>
      <c r="C137" s="519"/>
      <c r="D137" s="518"/>
      <c r="E137" s="576"/>
      <c r="F137" s="519"/>
      <c r="G137" s="519"/>
      <c r="H137" s="520"/>
      <c r="I137" s="168" t="s">
        <v>429</v>
      </c>
      <c r="J137" s="479" t="s">
        <v>370</v>
      </c>
      <c r="K137" s="479"/>
      <c r="L137" s="479"/>
      <c r="M137" s="479"/>
      <c r="N137" s="479"/>
      <c r="O137" s="479"/>
      <c r="P137" s="479"/>
      <c r="Q137" s="480"/>
      <c r="R137" s="650"/>
      <c r="S137" s="487"/>
      <c r="T137" s="487"/>
      <c r="U137" s="487"/>
      <c r="V137" s="487"/>
      <c r="W137" s="487"/>
      <c r="X137" s="487"/>
      <c r="Y137" s="487"/>
      <c r="Z137" s="487"/>
      <c r="AA137" s="487"/>
      <c r="AB137" s="651"/>
      <c r="AC137" s="477"/>
      <c r="AQ137" s="6"/>
      <c r="AR137" s="9"/>
      <c r="AS137" s="9"/>
      <c r="AT137" s="9"/>
      <c r="AU137" s="9"/>
      <c r="BE137" s="1"/>
      <c r="BG137" s="1"/>
      <c r="BH137" s="1"/>
      <c r="BI137" s="1"/>
      <c r="BJ137" s="1"/>
      <c r="BK137" s="1"/>
      <c r="BL137" s="1"/>
      <c r="BM137" s="1"/>
      <c r="BN137" s="1"/>
    </row>
    <row r="138" spans="2:66" ht="26.25" customHeight="1" x14ac:dyDescent="0.15">
      <c r="B138" s="503"/>
      <c r="C138" s="519"/>
      <c r="D138" s="518"/>
      <c r="E138" s="576"/>
      <c r="F138" s="522"/>
      <c r="G138" s="522"/>
      <c r="H138" s="523"/>
      <c r="I138" s="101"/>
      <c r="J138" s="101"/>
      <c r="K138" s="101"/>
      <c r="L138" s="101"/>
      <c r="M138" s="101"/>
      <c r="N138" s="101"/>
      <c r="O138" s="101"/>
      <c r="P138" s="101"/>
      <c r="Q138" s="102"/>
      <c r="R138" s="652"/>
      <c r="S138" s="653"/>
      <c r="T138" s="653"/>
      <c r="U138" s="653"/>
      <c r="V138" s="653"/>
      <c r="W138" s="653"/>
      <c r="X138" s="653"/>
      <c r="Y138" s="653"/>
      <c r="Z138" s="653"/>
      <c r="AA138" s="653"/>
      <c r="AB138" s="654"/>
      <c r="AC138" s="477"/>
      <c r="AE138" s="9"/>
      <c r="AF138" s="9"/>
      <c r="AG138" s="9"/>
      <c r="AH138" s="6"/>
      <c r="AI138" s="6"/>
      <c r="AJ138" s="6"/>
      <c r="AK138" s="6"/>
      <c r="AL138" s="37"/>
      <c r="AM138" s="44"/>
      <c r="AN138" s="44"/>
      <c r="AO138" s="44"/>
      <c r="AP138" s="61"/>
      <c r="AQ138" s="61"/>
      <c r="AR138" s="9"/>
      <c r="AS138" s="9"/>
      <c r="AT138" s="9"/>
      <c r="AU138" s="9"/>
      <c r="BE138" s="1"/>
      <c r="BG138" s="1"/>
      <c r="BH138" s="1"/>
      <c r="BI138" s="1"/>
      <c r="BJ138" s="1"/>
      <c r="BK138" s="1"/>
      <c r="BL138" s="1"/>
      <c r="BM138" s="1"/>
      <c r="BN138" s="1"/>
    </row>
    <row r="139" spans="2:66" ht="12" customHeight="1" x14ac:dyDescent="0.15">
      <c r="B139" s="503"/>
      <c r="C139" s="519"/>
      <c r="D139" s="518"/>
      <c r="E139" s="576"/>
      <c r="F139" s="516" t="s">
        <v>442</v>
      </c>
      <c r="G139" s="516"/>
      <c r="H139" s="517"/>
      <c r="I139" s="106"/>
      <c r="J139" s="106"/>
      <c r="K139" s="106"/>
      <c r="L139" s="106"/>
      <c r="M139" s="106"/>
      <c r="N139" s="106"/>
      <c r="O139" s="106"/>
      <c r="P139" s="106"/>
      <c r="Q139" s="107"/>
      <c r="R139" s="691" t="s">
        <v>366</v>
      </c>
      <c r="S139" s="692"/>
      <c r="T139" s="692"/>
      <c r="U139" s="692"/>
      <c r="V139" s="692"/>
      <c r="W139" s="692"/>
      <c r="X139" s="692"/>
      <c r="Y139" s="692"/>
      <c r="Z139" s="692"/>
      <c r="AA139" s="692"/>
      <c r="AB139" s="693"/>
      <c r="AC139" s="477"/>
      <c r="AE139" s="42" t="str">
        <f>+I140</f>
        <v>□</v>
      </c>
      <c r="AH139" s="43" t="str">
        <f>IF(AE139&amp;AE140="■□","◎避け",IF(AE139&amp;AE140="□■","●無し",IF(AE139&amp;AE140="□□","■未答","▼矛盾")))</f>
        <v>■未答</v>
      </c>
      <c r="AI139" s="44"/>
      <c r="AL139" s="37" t="s">
        <v>87</v>
      </c>
      <c r="AM139" s="46" t="s">
        <v>441</v>
      </c>
      <c r="AN139" s="46" t="s">
        <v>440</v>
      </c>
      <c r="AO139" s="46" t="s">
        <v>439</v>
      </c>
      <c r="AP139" s="46" t="s">
        <v>91</v>
      </c>
      <c r="AR139" s="9"/>
      <c r="AS139" s="9"/>
      <c r="AT139" s="9"/>
      <c r="AU139" s="9"/>
      <c r="BE139" s="1"/>
      <c r="BG139" s="1"/>
      <c r="BH139" s="1"/>
      <c r="BI139" s="1"/>
      <c r="BJ139" s="1"/>
      <c r="BK139" s="1"/>
      <c r="BL139" s="1"/>
      <c r="BM139" s="1"/>
      <c r="BN139" s="1"/>
    </row>
    <row r="140" spans="2:66" ht="12" customHeight="1" x14ac:dyDescent="0.15">
      <c r="B140" s="503"/>
      <c r="C140" s="519"/>
      <c r="D140" s="518"/>
      <c r="E140" s="576"/>
      <c r="F140" s="519"/>
      <c r="G140" s="519"/>
      <c r="H140" s="520"/>
      <c r="I140" s="168" t="s">
        <v>429</v>
      </c>
      <c r="J140" s="479" t="s">
        <v>367</v>
      </c>
      <c r="K140" s="479"/>
      <c r="L140" s="479"/>
      <c r="M140" s="479"/>
      <c r="N140" s="479"/>
      <c r="O140" s="479"/>
      <c r="P140" s="479"/>
      <c r="Q140" s="480"/>
      <c r="R140" s="650"/>
      <c r="S140" s="487"/>
      <c r="T140" s="487"/>
      <c r="U140" s="487"/>
      <c r="V140" s="487"/>
      <c r="W140" s="487"/>
      <c r="X140" s="487"/>
      <c r="Y140" s="487"/>
      <c r="Z140" s="487"/>
      <c r="AA140" s="487"/>
      <c r="AB140" s="651"/>
      <c r="AC140" s="477"/>
      <c r="AE140" s="1" t="str">
        <f>+I141</f>
        <v>□</v>
      </c>
      <c r="AM140" s="43" t="s">
        <v>368</v>
      </c>
      <c r="AN140" s="43" t="s">
        <v>369</v>
      </c>
      <c r="AO140" s="45" t="s">
        <v>92</v>
      </c>
      <c r="AP140" s="45" t="s">
        <v>68</v>
      </c>
      <c r="AR140" s="9"/>
      <c r="AS140" s="9"/>
      <c r="AT140" s="9"/>
      <c r="AU140" s="9"/>
      <c r="BE140" s="1"/>
      <c r="BG140" s="1"/>
      <c r="BH140" s="1"/>
      <c r="BI140" s="1"/>
      <c r="BJ140" s="1"/>
      <c r="BK140" s="1"/>
      <c r="BL140" s="1"/>
      <c r="BM140" s="1"/>
      <c r="BN140" s="1"/>
    </row>
    <row r="141" spans="2:66" ht="12" customHeight="1" x14ac:dyDescent="0.15">
      <c r="B141" s="503"/>
      <c r="C141" s="519"/>
      <c r="D141" s="518"/>
      <c r="E141" s="576"/>
      <c r="F141" s="519"/>
      <c r="G141" s="519"/>
      <c r="H141" s="520"/>
      <c r="I141" s="168" t="s">
        <v>429</v>
      </c>
      <c r="J141" s="479" t="s">
        <v>370</v>
      </c>
      <c r="K141" s="479"/>
      <c r="L141" s="479"/>
      <c r="M141" s="479"/>
      <c r="N141" s="479"/>
      <c r="O141" s="479"/>
      <c r="P141" s="479"/>
      <c r="Q141" s="480"/>
      <c r="R141" s="650"/>
      <c r="S141" s="487"/>
      <c r="T141" s="487"/>
      <c r="U141" s="487"/>
      <c r="V141" s="487"/>
      <c r="W141" s="487"/>
      <c r="X141" s="487"/>
      <c r="Y141" s="487"/>
      <c r="Z141" s="487"/>
      <c r="AA141" s="487"/>
      <c r="AB141" s="651"/>
      <c r="AC141" s="477"/>
      <c r="AR141" s="9"/>
      <c r="AS141" s="9"/>
      <c r="AT141" s="9"/>
      <c r="AU141" s="9"/>
      <c r="BE141" s="1"/>
      <c r="BG141" s="1"/>
      <c r="BH141" s="1"/>
      <c r="BI141" s="1"/>
      <c r="BJ141" s="1"/>
      <c r="BK141" s="1"/>
      <c r="BL141" s="1"/>
      <c r="BM141" s="1"/>
      <c r="BN141" s="1"/>
    </row>
    <row r="142" spans="2:66" ht="19.5" customHeight="1" x14ac:dyDescent="0.15">
      <c r="B142" s="742"/>
      <c r="C142" s="522"/>
      <c r="D142" s="521"/>
      <c r="E142" s="577"/>
      <c r="F142" s="522"/>
      <c r="G142" s="522"/>
      <c r="H142" s="523"/>
      <c r="I142" s="101"/>
      <c r="J142" s="101"/>
      <c r="K142" s="101"/>
      <c r="L142" s="101"/>
      <c r="M142" s="101"/>
      <c r="N142" s="101"/>
      <c r="O142" s="101"/>
      <c r="P142" s="101"/>
      <c r="Q142" s="102"/>
      <c r="R142" s="652"/>
      <c r="S142" s="653"/>
      <c r="T142" s="653"/>
      <c r="U142" s="653"/>
      <c r="V142" s="653"/>
      <c r="W142" s="653"/>
      <c r="X142" s="653"/>
      <c r="Y142" s="653"/>
      <c r="Z142" s="653"/>
      <c r="AA142" s="653"/>
      <c r="AB142" s="654"/>
      <c r="AC142" s="478"/>
      <c r="AE142" s="9"/>
      <c r="AF142" s="9"/>
      <c r="AG142" s="9"/>
      <c r="AH142" s="6"/>
      <c r="AI142" s="6"/>
      <c r="AJ142" s="6"/>
      <c r="AK142" s="6"/>
      <c r="AL142" s="6"/>
      <c r="AM142" s="6"/>
      <c r="AN142" s="6"/>
      <c r="AO142" s="6"/>
      <c r="AP142" s="6"/>
      <c r="AQ142" s="9"/>
      <c r="AR142" s="9"/>
      <c r="AS142" s="9"/>
      <c r="AT142" s="9"/>
      <c r="AU142" s="9"/>
      <c r="BE142" s="1"/>
      <c r="BG142" s="1"/>
      <c r="BH142" s="1"/>
      <c r="BI142" s="1"/>
      <c r="BJ142" s="1"/>
      <c r="BK142" s="1"/>
      <c r="BL142" s="1"/>
      <c r="BM142" s="1"/>
      <c r="BN142" s="1"/>
    </row>
    <row r="143" spans="2:66" ht="17.25" customHeight="1" x14ac:dyDescent="0.15">
      <c r="B143" s="503" t="s">
        <v>438</v>
      </c>
      <c r="C143" s="504"/>
      <c r="D143" s="662" t="s">
        <v>437</v>
      </c>
      <c r="E143" s="663"/>
      <c r="F143" s="663"/>
      <c r="G143" s="663"/>
      <c r="H143" s="664"/>
      <c r="I143" s="94"/>
      <c r="J143" s="51"/>
      <c r="K143" s="51"/>
      <c r="L143" s="51"/>
      <c r="M143" s="51"/>
      <c r="N143" s="51"/>
      <c r="O143" s="51"/>
      <c r="P143" s="51"/>
      <c r="Q143" s="52"/>
      <c r="R143" s="56"/>
      <c r="S143" s="49"/>
      <c r="T143" s="49"/>
      <c r="U143" s="49"/>
      <c r="V143" s="49"/>
      <c r="W143" s="49"/>
      <c r="X143" s="49"/>
      <c r="Y143" s="49"/>
      <c r="Z143" s="49"/>
      <c r="AA143" s="49"/>
      <c r="AB143" s="177" t="s">
        <v>110</v>
      </c>
      <c r="AC143" s="478"/>
      <c r="AE143" s="42" t="str">
        <f>+I146</f>
        <v>□</v>
      </c>
      <c r="AH143" s="45" t="str">
        <f>IF(AE143&amp;AE144&amp;AE145="■□□","◎無し",IF(AE143&amp;AE144&amp;AE145="□■□","●適合",IF(AE143&amp;AE144&amp;AE145="□□■","◆未達",IF(AE143&amp;AE144&amp;AE145="□□□","■未答","▼矛盾"))))</f>
        <v>■未答</v>
      </c>
      <c r="AI143" s="61"/>
      <c r="AL143" s="37" t="s">
        <v>111</v>
      </c>
      <c r="AM143" s="46" t="s">
        <v>426</v>
      </c>
      <c r="AN143" s="46" t="s">
        <v>425</v>
      </c>
      <c r="AO143" s="46" t="s">
        <v>424</v>
      </c>
      <c r="AP143" s="46" t="s">
        <v>423</v>
      </c>
      <c r="AQ143" s="46" t="s">
        <v>91</v>
      </c>
      <c r="AS143" s="9"/>
      <c r="AT143" s="9"/>
      <c r="AU143" s="9"/>
      <c r="BE143" s="1"/>
      <c r="BG143" s="1"/>
      <c r="BH143" s="1"/>
      <c r="BI143" s="1"/>
      <c r="BJ143" s="1"/>
      <c r="BK143" s="1"/>
      <c r="BL143" s="1"/>
      <c r="BM143" s="1"/>
      <c r="BN143" s="1"/>
    </row>
    <row r="144" spans="2:66" ht="7.5" customHeight="1" x14ac:dyDescent="0.15">
      <c r="B144" s="503"/>
      <c r="C144" s="504"/>
      <c r="D144" s="662"/>
      <c r="E144" s="663"/>
      <c r="F144" s="663"/>
      <c r="G144" s="663"/>
      <c r="H144" s="664"/>
      <c r="I144" s="94"/>
      <c r="J144" s="51"/>
      <c r="K144" s="51"/>
      <c r="L144" s="51"/>
      <c r="M144" s="51"/>
      <c r="N144" s="51"/>
      <c r="O144" s="51"/>
      <c r="P144" s="51"/>
      <c r="Q144" s="52"/>
      <c r="R144" s="56"/>
      <c r="S144" s="49"/>
      <c r="T144" s="49"/>
      <c r="U144" s="49"/>
      <c r="V144" s="49"/>
      <c r="W144" s="49"/>
      <c r="X144" s="49"/>
      <c r="Y144" s="49"/>
      <c r="Z144" s="49"/>
      <c r="AA144" s="49"/>
      <c r="AB144" s="241"/>
      <c r="AC144" s="707"/>
      <c r="AE144" s="1" t="str">
        <f>+I148</f>
        <v>□</v>
      </c>
      <c r="AL144" s="37"/>
      <c r="AM144" s="43" t="s">
        <v>65</v>
      </c>
      <c r="AN144" s="43" t="s">
        <v>66</v>
      </c>
      <c r="AO144" s="43" t="s">
        <v>67</v>
      </c>
      <c r="AP144" s="45" t="s">
        <v>92</v>
      </c>
      <c r="AQ144" s="45" t="s">
        <v>68</v>
      </c>
      <c r="AS144" s="9"/>
      <c r="AT144" s="9"/>
      <c r="AU144" s="9"/>
      <c r="BE144" s="1"/>
      <c r="BG144" s="1"/>
      <c r="BH144" s="1"/>
      <c r="BI144" s="1"/>
      <c r="BJ144" s="1"/>
      <c r="BK144" s="1"/>
      <c r="BL144" s="1"/>
      <c r="BM144" s="1"/>
      <c r="BN144" s="1"/>
    </row>
    <row r="145" spans="2:66" ht="18" customHeight="1" x14ac:dyDescent="0.15">
      <c r="B145" s="503"/>
      <c r="C145" s="504"/>
      <c r="D145" s="662"/>
      <c r="E145" s="663"/>
      <c r="F145" s="663"/>
      <c r="G145" s="663"/>
      <c r="H145" s="664"/>
      <c r="I145" s="94"/>
      <c r="J145" s="51"/>
      <c r="K145" s="51"/>
      <c r="L145" s="51"/>
      <c r="M145" s="51"/>
      <c r="N145" s="51"/>
      <c r="O145" s="51"/>
      <c r="P145" s="51"/>
      <c r="Q145" s="52"/>
      <c r="R145" s="40" t="s">
        <v>419</v>
      </c>
      <c r="S145" s="470" t="s">
        <v>372</v>
      </c>
      <c r="T145" s="470"/>
      <c r="U145" s="470"/>
      <c r="V145" s="470"/>
      <c r="W145" s="470"/>
      <c r="X145" s="470"/>
      <c r="Y145" s="470"/>
      <c r="Z145" s="470"/>
      <c r="AA145" s="470"/>
      <c r="AB145" s="621"/>
      <c r="AC145" s="707"/>
      <c r="AE145" s="1" t="str">
        <f>+I149</f>
        <v>□</v>
      </c>
      <c r="AS145" s="9"/>
      <c r="AT145" s="9"/>
      <c r="AU145" s="9"/>
      <c r="BE145" s="1"/>
      <c r="BG145" s="1"/>
      <c r="BH145" s="1"/>
      <c r="BI145" s="1"/>
      <c r="BJ145" s="1"/>
      <c r="BK145" s="1"/>
      <c r="BL145" s="1"/>
      <c r="BM145" s="1"/>
      <c r="BN145" s="1"/>
    </row>
    <row r="146" spans="2:66" ht="18" customHeight="1" x14ac:dyDescent="0.15">
      <c r="B146" s="503"/>
      <c r="C146" s="504"/>
      <c r="D146" s="662"/>
      <c r="E146" s="663"/>
      <c r="F146" s="663"/>
      <c r="G146" s="663"/>
      <c r="H146" s="664"/>
      <c r="I146" s="63" t="s">
        <v>429</v>
      </c>
      <c r="J146" s="37" t="s">
        <v>373</v>
      </c>
      <c r="K146" s="37"/>
      <c r="L146" s="37"/>
      <c r="M146" s="37"/>
      <c r="N146" s="37"/>
      <c r="O146" s="37"/>
      <c r="P146" s="37"/>
      <c r="Q146" s="39"/>
      <c r="R146" s="40" t="s">
        <v>419</v>
      </c>
      <c r="S146" s="468" t="s">
        <v>374</v>
      </c>
      <c r="T146" s="468"/>
      <c r="U146" s="468"/>
      <c r="V146" s="468"/>
      <c r="W146" s="468"/>
      <c r="X146" s="468"/>
      <c r="Y146" s="468"/>
      <c r="Z146" s="468"/>
      <c r="AA146" s="468"/>
      <c r="AB146" s="467"/>
      <c r="AC146" s="707"/>
      <c r="AS146" s="9"/>
      <c r="AT146" s="9"/>
      <c r="AU146" s="9"/>
      <c r="BE146" s="1"/>
      <c r="BG146" s="1"/>
      <c r="BH146" s="1"/>
      <c r="BI146" s="1"/>
      <c r="BJ146" s="1"/>
      <c r="BK146" s="1"/>
      <c r="BL146" s="1"/>
      <c r="BM146" s="1"/>
      <c r="BN146" s="1"/>
    </row>
    <row r="147" spans="2:66" ht="17.25" customHeight="1" x14ac:dyDescent="0.15">
      <c r="B147" s="503"/>
      <c r="C147" s="504"/>
      <c r="D147" s="662"/>
      <c r="E147" s="663"/>
      <c r="F147" s="663"/>
      <c r="G147" s="663"/>
      <c r="H147" s="664"/>
      <c r="I147" s="94"/>
      <c r="J147" s="37"/>
      <c r="K147" s="37"/>
      <c r="L147" s="37"/>
      <c r="M147" s="37"/>
      <c r="N147" s="37"/>
      <c r="O147" s="37"/>
      <c r="P147" s="37"/>
      <c r="Q147" s="39"/>
      <c r="R147" s="48"/>
      <c r="S147" s="468"/>
      <c r="T147" s="468"/>
      <c r="U147" s="468"/>
      <c r="V147" s="468"/>
      <c r="W147" s="468"/>
      <c r="X147" s="468"/>
      <c r="Y147" s="468"/>
      <c r="Z147" s="468"/>
      <c r="AA147" s="468"/>
      <c r="AB147" s="467"/>
      <c r="AC147" s="707"/>
      <c r="AE147" s="9"/>
      <c r="AF147" s="9"/>
      <c r="AG147" s="9"/>
      <c r="AH147" s="6"/>
      <c r="AI147" s="6"/>
      <c r="AJ147" s="6"/>
      <c r="AK147" s="6"/>
      <c r="AL147" s="6"/>
      <c r="AM147" s="6"/>
      <c r="AN147" s="6"/>
      <c r="AO147" s="6"/>
      <c r="AP147" s="6"/>
      <c r="AQ147" s="9"/>
      <c r="AR147" s="9"/>
      <c r="AS147" s="9"/>
      <c r="AT147" s="9"/>
      <c r="AU147" s="9"/>
      <c r="BE147" s="1"/>
      <c r="BG147" s="1"/>
      <c r="BH147" s="1"/>
      <c r="BI147" s="1"/>
      <c r="BJ147" s="1"/>
      <c r="BK147" s="1"/>
      <c r="BL147" s="1"/>
      <c r="BM147" s="1"/>
      <c r="BN147" s="1"/>
    </row>
    <row r="148" spans="2:66" ht="20.100000000000001" customHeight="1" x14ac:dyDescent="0.15">
      <c r="B148" s="503"/>
      <c r="C148" s="504"/>
      <c r="D148" s="576"/>
      <c r="E148" s="493" t="s">
        <v>54</v>
      </c>
      <c r="F148" s="624"/>
      <c r="G148" s="624"/>
      <c r="H148" s="730"/>
      <c r="I148" s="63" t="s">
        <v>419</v>
      </c>
      <c r="J148" s="37" t="s">
        <v>187</v>
      </c>
      <c r="K148" s="37"/>
      <c r="L148" s="37"/>
      <c r="M148" s="37"/>
      <c r="N148" s="37"/>
      <c r="O148" s="37"/>
      <c r="P148" s="37"/>
      <c r="Q148" s="39"/>
      <c r="R148" s="632" t="s">
        <v>275</v>
      </c>
      <c r="S148" s="468"/>
      <c r="T148" s="468"/>
      <c r="U148" s="468"/>
      <c r="V148" s="468"/>
      <c r="W148" s="468"/>
      <c r="X148" s="468"/>
      <c r="Y148" s="464"/>
      <c r="Z148" s="464"/>
      <c r="AA148" s="97" t="s">
        <v>427</v>
      </c>
      <c r="AB148" s="99"/>
      <c r="AC148" s="707"/>
      <c r="AE148" s="9"/>
      <c r="AF148" s="9"/>
      <c r="AG148" s="9"/>
      <c r="AH148" s="113" t="s">
        <v>277</v>
      </c>
      <c r="AJ148" s="45" t="str">
        <f>IF(Y148&gt;0,IF(Y148&lt;650,"腰1100",IF(Y148&gt;=1100,"基準なし","床1100")),"■未答")</f>
        <v>■未答</v>
      </c>
      <c r="AK148" s="6"/>
      <c r="AL148" s="37"/>
      <c r="AM148" s="6"/>
      <c r="AN148" s="6"/>
      <c r="AO148" s="6"/>
      <c r="AP148" s="6"/>
      <c r="AQ148" s="9"/>
      <c r="AR148" s="9"/>
      <c r="AS148" s="9"/>
      <c r="AT148" s="9"/>
      <c r="AU148" s="9"/>
      <c r="BE148" s="1"/>
      <c r="BG148" s="1"/>
      <c r="BH148" s="1"/>
      <c r="BI148" s="1"/>
      <c r="BJ148" s="1"/>
      <c r="BK148" s="1"/>
      <c r="BL148" s="1"/>
      <c r="BM148" s="1"/>
      <c r="BN148" s="1"/>
    </row>
    <row r="149" spans="2:66" ht="20.100000000000001" customHeight="1" x14ac:dyDescent="0.15">
      <c r="B149" s="503"/>
      <c r="C149" s="504"/>
      <c r="D149" s="576"/>
      <c r="E149" s="493"/>
      <c r="F149" s="624"/>
      <c r="G149" s="624"/>
      <c r="H149" s="730"/>
      <c r="I149" s="63" t="s">
        <v>419</v>
      </c>
      <c r="J149" s="37" t="s">
        <v>279</v>
      </c>
      <c r="K149" s="37"/>
      <c r="L149" s="37"/>
      <c r="M149" s="37"/>
      <c r="N149" s="37"/>
      <c r="O149" s="37"/>
      <c r="P149" s="37"/>
      <c r="Q149" s="39"/>
      <c r="R149" s="632" t="s">
        <v>280</v>
      </c>
      <c r="S149" s="468"/>
      <c r="T149" s="468"/>
      <c r="U149" s="468"/>
      <c r="V149" s="468"/>
      <c r="W149" s="468"/>
      <c r="X149" s="468"/>
      <c r="Y149" s="464"/>
      <c r="Z149" s="464"/>
      <c r="AA149" s="97" t="s">
        <v>427</v>
      </c>
      <c r="AB149" s="99"/>
      <c r="AC149" s="707"/>
      <c r="AE149" s="9"/>
      <c r="AF149" s="9"/>
      <c r="AG149" s="9"/>
      <c r="AH149" s="113" t="s">
        <v>281</v>
      </c>
      <c r="AJ149" s="45" t="str">
        <f>IF(Y149&gt;0,IF(Y148&lt;650,IF(Y149&lt;1100,"◆未達","●適合"),IF(Y148&gt;=1100,"基準なし","◎不問")),"■未答")</f>
        <v>■未答</v>
      </c>
      <c r="AK149" s="6"/>
      <c r="AL149" s="6"/>
      <c r="AM149" s="44"/>
      <c r="AN149" s="44"/>
      <c r="AO149" s="61"/>
      <c r="AP149" s="61"/>
      <c r="AQ149" s="9"/>
      <c r="AR149" s="9"/>
      <c r="AS149" s="9"/>
      <c r="AT149" s="9"/>
      <c r="AU149" s="9"/>
      <c r="BE149" s="1"/>
      <c r="BG149" s="1"/>
      <c r="BH149" s="1"/>
      <c r="BI149" s="1"/>
      <c r="BJ149" s="1"/>
      <c r="BK149" s="1"/>
      <c r="BL149" s="1"/>
      <c r="BM149" s="1"/>
      <c r="BN149" s="1"/>
    </row>
    <row r="150" spans="2:66" ht="20.100000000000001" customHeight="1" x14ac:dyDescent="0.15">
      <c r="B150" s="503"/>
      <c r="C150" s="504"/>
      <c r="D150" s="576"/>
      <c r="E150" s="493"/>
      <c r="F150" s="624"/>
      <c r="G150" s="624"/>
      <c r="H150" s="730"/>
      <c r="I150" s="37"/>
      <c r="J150" s="37"/>
      <c r="K150" s="37"/>
      <c r="L150" s="37"/>
      <c r="M150" s="37"/>
      <c r="N150" s="37"/>
      <c r="O150" s="37"/>
      <c r="P150" s="37"/>
      <c r="Q150" s="39"/>
      <c r="R150" s="157" t="s">
        <v>282</v>
      </c>
      <c r="S150" s="97"/>
      <c r="T150" s="97"/>
      <c r="U150" s="97"/>
      <c r="V150" s="97"/>
      <c r="W150" s="97"/>
      <c r="X150" s="97"/>
      <c r="Y150" s="464"/>
      <c r="Z150" s="464"/>
      <c r="AA150" s="97" t="s">
        <v>427</v>
      </c>
      <c r="AB150" s="99"/>
      <c r="AC150" s="707"/>
      <c r="AE150" s="9"/>
      <c r="AF150" s="9"/>
      <c r="AG150" s="9"/>
      <c r="AH150" s="113" t="s">
        <v>283</v>
      </c>
      <c r="AJ150" s="45" t="str">
        <f>IF(Y148&gt;0,IF(Y148&gt;=300,IF(Y148&lt;650,"◎不問",IF(Y148&lt;1100,IF(Y150&lt;1100,"◆未達","●適合"),"基準なし")),IF(Y150&lt;1100,"◆未達","●適合")),"■未答")</f>
        <v>■未答</v>
      </c>
      <c r="AK150" s="6"/>
      <c r="AL150" s="6"/>
      <c r="AM150" s="6"/>
      <c r="AN150" s="6"/>
      <c r="AO150" s="6"/>
      <c r="AP150" s="6"/>
      <c r="AQ150" s="9"/>
      <c r="AR150" s="9"/>
      <c r="AS150" s="9"/>
      <c r="AT150" s="9"/>
      <c r="AU150" s="9"/>
      <c r="BE150" s="1"/>
      <c r="BG150" s="1"/>
      <c r="BH150" s="1"/>
      <c r="BI150" s="1"/>
      <c r="BJ150" s="1"/>
      <c r="BK150" s="1"/>
      <c r="BL150" s="1"/>
      <c r="BM150" s="1"/>
      <c r="BN150" s="1"/>
    </row>
    <row r="151" spans="2:66" ht="20.100000000000001" customHeight="1" x14ac:dyDescent="0.15">
      <c r="B151" s="503"/>
      <c r="C151" s="504"/>
      <c r="D151" s="576"/>
      <c r="E151" s="493" t="s">
        <v>501</v>
      </c>
      <c r="F151" s="624"/>
      <c r="G151" s="624"/>
      <c r="H151" s="730"/>
      <c r="I151" s="94"/>
      <c r="J151" s="95"/>
      <c r="K151" s="95"/>
      <c r="L151" s="37"/>
      <c r="M151" s="37"/>
      <c r="N151" s="37"/>
      <c r="O151" s="37"/>
      <c r="P151" s="37"/>
      <c r="Q151" s="39"/>
      <c r="R151" s="56"/>
      <c r="S151" s="49"/>
      <c r="T151" s="49"/>
      <c r="U151" s="49"/>
      <c r="V151" s="49"/>
      <c r="W151" s="49"/>
      <c r="X151" s="49"/>
      <c r="Y151" s="49"/>
      <c r="Z151" s="49"/>
      <c r="AA151" s="49"/>
      <c r="AB151" s="49"/>
      <c r="AC151" s="707"/>
      <c r="AE151" s="9"/>
      <c r="AF151" s="9"/>
      <c r="AG151" s="9"/>
      <c r="AK151" s="6"/>
      <c r="AL151" s="37"/>
      <c r="AM151" s="6"/>
      <c r="AN151" s="6"/>
      <c r="AO151" s="6"/>
      <c r="AP151" s="6"/>
      <c r="AQ151" s="9"/>
      <c r="AR151" s="9"/>
      <c r="AS151" s="9"/>
      <c r="AT151" s="9"/>
      <c r="AU151" s="9"/>
      <c r="BE151" s="1"/>
      <c r="BG151" s="1"/>
      <c r="BH151" s="1"/>
      <c r="BI151" s="1"/>
      <c r="BJ151" s="1"/>
      <c r="BK151" s="1"/>
      <c r="BL151" s="1"/>
      <c r="BM151" s="1"/>
      <c r="BN151" s="1"/>
    </row>
    <row r="152" spans="2:66" ht="20.100000000000001" customHeight="1" x14ac:dyDescent="0.15">
      <c r="B152" s="503"/>
      <c r="C152" s="504"/>
      <c r="D152" s="576"/>
      <c r="E152" s="493"/>
      <c r="F152" s="624"/>
      <c r="G152" s="624"/>
      <c r="H152" s="730"/>
      <c r="I152" s="94"/>
      <c r="J152" s="95"/>
      <c r="K152" s="95"/>
      <c r="L152" s="37"/>
      <c r="M152" s="37"/>
      <c r="N152" s="37"/>
      <c r="O152" s="37"/>
      <c r="P152" s="37"/>
      <c r="Q152" s="39"/>
      <c r="R152" s="469" t="s">
        <v>303</v>
      </c>
      <c r="S152" s="470"/>
      <c r="T152" s="470"/>
      <c r="U152" s="470"/>
      <c r="V152" s="470"/>
      <c r="W152" s="470"/>
      <c r="X152" s="470"/>
      <c r="Y152" s="464"/>
      <c r="Z152" s="464"/>
      <c r="AA152" s="49" t="s">
        <v>427</v>
      </c>
      <c r="AB152" s="49"/>
      <c r="AC152" s="707"/>
      <c r="AE152" s="9"/>
      <c r="AF152" s="9"/>
      <c r="AG152" s="9"/>
      <c r="AH152" s="113" t="s">
        <v>304</v>
      </c>
      <c r="AJ152" s="45" t="str">
        <f>IF(Y152&gt;0,IF(Y152&gt;110,"◆未達","●適合"),"■未答")</f>
        <v>■未答</v>
      </c>
      <c r="AK152" s="6"/>
      <c r="AL152" s="6"/>
      <c r="AM152" s="44"/>
      <c r="AN152" s="44"/>
      <c r="AO152" s="61"/>
      <c r="AP152" s="61"/>
      <c r="AQ152" s="9"/>
      <c r="AR152" s="9"/>
      <c r="AS152" s="9"/>
      <c r="AT152" s="9"/>
      <c r="AU152" s="9"/>
      <c r="BE152" s="1"/>
      <c r="BG152" s="1"/>
      <c r="BH152" s="1"/>
      <c r="BI152" s="1"/>
      <c r="BJ152" s="1"/>
      <c r="BK152" s="1"/>
      <c r="BL152" s="1"/>
      <c r="BM152" s="1"/>
      <c r="BN152" s="1"/>
    </row>
    <row r="153" spans="2:66" ht="20.100000000000001" customHeight="1" thickBot="1" x14ac:dyDescent="0.2">
      <c r="B153" s="505"/>
      <c r="C153" s="506"/>
      <c r="D153" s="729"/>
      <c r="E153" s="579"/>
      <c r="F153" s="740"/>
      <c r="G153" s="740"/>
      <c r="H153" s="741"/>
      <c r="I153" s="154"/>
      <c r="J153" s="213"/>
      <c r="K153" s="213"/>
      <c r="L153" s="148"/>
      <c r="M153" s="148"/>
      <c r="N153" s="148"/>
      <c r="O153" s="148"/>
      <c r="P153" s="148"/>
      <c r="Q153" s="149"/>
      <c r="R153" s="151"/>
      <c r="S153" s="151"/>
      <c r="T153" s="151"/>
      <c r="U153" s="151"/>
      <c r="V153" s="151"/>
      <c r="W153" s="151"/>
      <c r="X153" s="151"/>
      <c r="Y153" s="151"/>
      <c r="Z153" s="151"/>
      <c r="AA153" s="151"/>
      <c r="AB153" s="151"/>
      <c r="AC153" s="707"/>
      <c r="AE153" s="9"/>
      <c r="AF153" s="9"/>
      <c r="AG153" s="9"/>
      <c r="AH153" s="6"/>
      <c r="AI153" s="6"/>
      <c r="AJ153" s="6"/>
      <c r="AK153" s="6"/>
      <c r="AL153" s="6"/>
      <c r="AM153" s="6"/>
      <c r="AN153" s="6"/>
      <c r="AO153" s="6"/>
      <c r="AP153" s="6"/>
      <c r="AQ153" s="9"/>
      <c r="AR153" s="9"/>
      <c r="AS153" s="9"/>
      <c r="AT153" s="9"/>
      <c r="AU153" s="9"/>
      <c r="BE153" s="1"/>
      <c r="BG153" s="1"/>
      <c r="BH153" s="1"/>
      <c r="BI153" s="1"/>
      <c r="BJ153" s="1"/>
      <c r="BK153" s="1"/>
      <c r="BL153" s="1"/>
      <c r="BM153" s="1"/>
      <c r="BN153" s="1"/>
    </row>
    <row r="154" spans="2:66" ht="17.100000000000001" customHeight="1" x14ac:dyDescent="0.15">
      <c r="B154" s="501" t="s">
        <v>436</v>
      </c>
      <c r="C154" s="792"/>
      <c r="D154" s="556" t="s">
        <v>55</v>
      </c>
      <c r="E154" s="556"/>
      <c r="F154" s="556"/>
      <c r="G154" s="556"/>
      <c r="H154" s="557"/>
      <c r="I154" s="57" t="s">
        <v>429</v>
      </c>
      <c r="J154" s="30" t="s">
        <v>377</v>
      </c>
      <c r="K154" s="163"/>
      <c r="L154" s="163"/>
      <c r="M154" s="163"/>
      <c r="N154" s="163"/>
      <c r="O154" s="163"/>
      <c r="P154" s="163"/>
      <c r="Q154" s="164"/>
      <c r="R154" s="165"/>
      <c r="S154" s="166"/>
      <c r="T154" s="166"/>
      <c r="U154" s="166"/>
      <c r="V154" s="166"/>
      <c r="W154" s="166"/>
      <c r="X154" s="166"/>
      <c r="Y154" s="166"/>
      <c r="Z154" s="166"/>
      <c r="AA154" s="166"/>
      <c r="AB154" s="166"/>
      <c r="AC154" s="635"/>
      <c r="AE154" s="42" t="str">
        <f>+I154</f>
        <v>□</v>
      </c>
      <c r="AH154" s="45" t="str">
        <f>IF(AE154&amp;AE155&amp;AE156&amp;AE157="■□□□","◎無し",IF(AE154&amp;AE155&amp;AE156&amp;AE157="□■□□","●適合",IF(AE154&amp;AE155&amp;AE156&amp;AE157="□□■□","◆未達",IF(AE154&amp;AE155&amp;AE156&amp;AE157="□□□■","◆未達",IF(AE154&amp;AE155&amp;AE156&amp;AE157="□□□□","■未答","▼矛盾")))))</f>
        <v>■未答</v>
      </c>
      <c r="AI154" s="61"/>
      <c r="AL154" s="37" t="s">
        <v>96</v>
      </c>
      <c r="AM154" s="53" t="s">
        <v>435</v>
      </c>
      <c r="AN154" s="53" t="s">
        <v>434</v>
      </c>
      <c r="AO154" s="53" t="s">
        <v>433</v>
      </c>
      <c r="AP154" s="53" t="s">
        <v>432</v>
      </c>
      <c r="AQ154" s="53" t="s">
        <v>431</v>
      </c>
      <c r="AR154" s="53" t="s">
        <v>91</v>
      </c>
      <c r="BE154" s="1"/>
      <c r="BG154" s="1"/>
      <c r="BH154" s="1"/>
      <c r="BI154" s="1"/>
      <c r="BJ154" s="1"/>
      <c r="BK154" s="1"/>
      <c r="BL154" s="1"/>
      <c r="BM154" s="1"/>
      <c r="BN154" s="1"/>
    </row>
    <row r="155" spans="2:66" ht="17.100000000000001" customHeight="1" x14ac:dyDescent="0.15">
      <c r="B155" s="503"/>
      <c r="C155" s="793"/>
      <c r="D155" s="519"/>
      <c r="E155" s="519"/>
      <c r="F155" s="519"/>
      <c r="G155" s="519"/>
      <c r="H155" s="520"/>
      <c r="I155" s="170" t="s">
        <v>429</v>
      </c>
      <c r="J155" s="512" t="s">
        <v>378</v>
      </c>
      <c r="K155" s="512"/>
      <c r="L155" s="170" t="s">
        <v>419</v>
      </c>
      <c r="M155" s="512" t="s">
        <v>379</v>
      </c>
      <c r="N155" s="512"/>
      <c r="O155" s="170" t="s">
        <v>429</v>
      </c>
      <c r="P155" s="512" t="s">
        <v>313</v>
      </c>
      <c r="Q155" s="513"/>
      <c r="R155" s="157"/>
      <c r="S155" s="97"/>
      <c r="T155" s="97"/>
      <c r="U155" s="97"/>
      <c r="V155" s="97"/>
      <c r="W155" s="97"/>
      <c r="X155" s="97"/>
      <c r="Y155" s="97"/>
      <c r="Z155" s="97"/>
      <c r="AA155" s="97"/>
      <c r="AB155" s="97"/>
      <c r="AC155" s="478"/>
      <c r="AE155" s="1" t="str">
        <f>+I155</f>
        <v>□</v>
      </c>
      <c r="AL155" s="37"/>
      <c r="AM155" s="43" t="s">
        <v>65</v>
      </c>
      <c r="AN155" s="43" t="s">
        <v>66</v>
      </c>
      <c r="AO155" s="43" t="s">
        <v>380</v>
      </c>
      <c r="AP155" s="43" t="s">
        <v>67</v>
      </c>
      <c r="AQ155" s="45" t="s">
        <v>92</v>
      </c>
      <c r="AR155" s="45" t="s">
        <v>68</v>
      </c>
      <c r="BE155" s="1"/>
      <c r="BG155" s="1"/>
      <c r="BH155" s="1"/>
      <c r="BI155" s="1"/>
      <c r="BJ155" s="1"/>
      <c r="BK155" s="1"/>
      <c r="BL155" s="1"/>
      <c r="BM155" s="1"/>
      <c r="BN155" s="1"/>
    </row>
    <row r="156" spans="2:66" ht="21.95" customHeight="1" x14ac:dyDescent="0.15">
      <c r="B156" s="794"/>
      <c r="C156" s="788"/>
      <c r="D156" s="496" t="s">
        <v>430</v>
      </c>
      <c r="E156" s="516"/>
      <c r="F156" s="516"/>
      <c r="G156" s="516"/>
      <c r="H156" s="517"/>
      <c r="I156" s="197"/>
      <c r="J156" s="198"/>
      <c r="K156" s="198"/>
      <c r="L156" s="197"/>
      <c r="M156" s="198"/>
      <c r="N156" s="199" t="s">
        <v>419</v>
      </c>
      <c r="O156" s="630" t="s">
        <v>330</v>
      </c>
      <c r="P156" s="630"/>
      <c r="Q156" s="631"/>
      <c r="R156" s="200" t="s">
        <v>419</v>
      </c>
      <c r="S156" s="696" t="s">
        <v>382</v>
      </c>
      <c r="T156" s="696"/>
      <c r="U156" s="696"/>
      <c r="V156" s="696"/>
      <c r="W156" s="696"/>
      <c r="X156" s="696"/>
      <c r="Y156" s="696"/>
      <c r="Z156" s="696"/>
      <c r="AA156" s="696"/>
      <c r="AB156" s="697"/>
      <c r="AC156" s="476"/>
      <c r="AE156" s="1" t="str">
        <f>+L155</f>
        <v>□</v>
      </c>
      <c r="BE156" s="1"/>
      <c r="BG156" s="1"/>
      <c r="BH156" s="1"/>
      <c r="BI156" s="1"/>
      <c r="BJ156" s="1"/>
      <c r="BK156" s="1"/>
      <c r="BL156" s="1"/>
      <c r="BM156" s="1"/>
      <c r="BN156" s="1"/>
    </row>
    <row r="157" spans="2:66" ht="21.95" customHeight="1" x14ac:dyDescent="0.15">
      <c r="B157" s="794"/>
      <c r="C157" s="788"/>
      <c r="D157" s="518"/>
      <c r="E157" s="519"/>
      <c r="F157" s="519"/>
      <c r="G157" s="519"/>
      <c r="H157" s="520"/>
      <c r="I157" s="170" t="s">
        <v>429</v>
      </c>
      <c r="J157" s="512" t="s">
        <v>312</v>
      </c>
      <c r="K157" s="512"/>
      <c r="L157" s="170" t="s">
        <v>419</v>
      </c>
      <c r="M157" s="512" t="s">
        <v>313</v>
      </c>
      <c r="N157" s="512"/>
      <c r="O157" s="512"/>
      <c r="P157" s="101"/>
      <c r="Q157" s="102"/>
      <c r="R157" s="40" t="s">
        <v>419</v>
      </c>
      <c r="S157" s="658" t="s">
        <v>383</v>
      </c>
      <c r="T157" s="658"/>
      <c r="U157" s="658"/>
      <c r="V157" s="658"/>
      <c r="W157" s="658"/>
      <c r="X157" s="658"/>
      <c r="Y157" s="658"/>
      <c r="Z157" s="658"/>
      <c r="AA157" s="658"/>
      <c r="AB157" s="689"/>
      <c r="AC157" s="478"/>
      <c r="AE157" s="1" t="str">
        <f>+O155</f>
        <v>□</v>
      </c>
      <c r="BE157" s="1"/>
      <c r="BG157" s="1"/>
      <c r="BH157" s="1"/>
      <c r="BI157" s="1"/>
      <c r="BJ157" s="1"/>
      <c r="BK157" s="1"/>
      <c r="BL157" s="1"/>
      <c r="BM157" s="1"/>
      <c r="BN157" s="1"/>
    </row>
    <row r="158" spans="2:66" ht="17.100000000000001" customHeight="1" x14ac:dyDescent="0.15">
      <c r="B158" s="794"/>
      <c r="C158" s="788"/>
      <c r="D158" s="35"/>
      <c r="E158" s="496" t="s">
        <v>502</v>
      </c>
      <c r="F158" s="516"/>
      <c r="G158" s="516"/>
      <c r="H158" s="517"/>
      <c r="I158" s="105"/>
      <c r="J158" s="198"/>
      <c r="K158" s="198"/>
      <c r="L158" s="198"/>
      <c r="M158" s="198"/>
      <c r="N158" s="199" t="s">
        <v>419</v>
      </c>
      <c r="O158" s="630" t="s">
        <v>330</v>
      </c>
      <c r="P158" s="630"/>
      <c r="Q158" s="630"/>
      <c r="R158" s="706" t="s">
        <v>209</v>
      </c>
      <c r="S158" s="694"/>
      <c r="T158" s="694"/>
      <c r="U158" s="694"/>
      <c r="V158" s="636"/>
      <c r="W158" s="636"/>
      <c r="X158" s="79" t="s">
        <v>427</v>
      </c>
      <c r="Y158" s="79"/>
      <c r="Z158" s="79"/>
      <c r="AA158" s="79"/>
      <c r="AB158" s="217"/>
      <c r="AC158" s="476"/>
      <c r="AE158" s="42" t="str">
        <f>+N156</f>
        <v>□</v>
      </c>
      <c r="AH158" s="45" t="str">
        <f>IF(AE158&amp;AE159&amp;AE160="■□□","◎無し",IF(AE158&amp;AE159&amp;AE160="□■□","●適合",IF(AE158&amp;AE159&amp;AE160="□□■","◆未達",IF(AE158&amp;AE159&amp;AE160="□□□","■未答","▼矛盾"))))</f>
        <v>■未答</v>
      </c>
      <c r="AI158" s="61"/>
      <c r="AL158" s="37" t="s">
        <v>111</v>
      </c>
      <c r="AM158" s="46" t="s">
        <v>426</v>
      </c>
      <c r="AN158" s="46" t="s">
        <v>425</v>
      </c>
      <c r="AO158" s="46" t="s">
        <v>424</v>
      </c>
      <c r="AP158" s="46" t="s">
        <v>423</v>
      </c>
      <c r="AQ158" s="46" t="s">
        <v>91</v>
      </c>
      <c r="BE158" s="1"/>
      <c r="BG158" s="1"/>
      <c r="BH158" s="1"/>
      <c r="BI158" s="1"/>
      <c r="BJ158" s="1"/>
      <c r="BK158" s="1"/>
      <c r="BL158" s="1"/>
      <c r="BM158" s="1"/>
      <c r="BN158" s="1"/>
    </row>
    <row r="159" spans="2:66" ht="17.100000000000001" customHeight="1" x14ac:dyDescent="0.15">
      <c r="B159" s="794"/>
      <c r="C159" s="788"/>
      <c r="D159" s="35"/>
      <c r="E159" s="518"/>
      <c r="F159" s="519"/>
      <c r="G159" s="519"/>
      <c r="H159" s="520"/>
      <c r="I159" s="63" t="s">
        <v>419</v>
      </c>
      <c r="J159" s="479" t="s">
        <v>350</v>
      </c>
      <c r="K159" s="479"/>
      <c r="L159" s="479"/>
      <c r="M159" s="479"/>
      <c r="N159" s="479"/>
      <c r="O159" s="479"/>
      <c r="P159" s="479"/>
      <c r="Q159" s="480"/>
      <c r="R159" s="469" t="s">
        <v>213</v>
      </c>
      <c r="S159" s="470"/>
      <c r="T159" s="470"/>
      <c r="U159" s="470"/>
      <c r="V159" s="464"/>
      <c r="W159" s="464"/>
      <c r="X159" s="49" t="s">
        <v>427</v>
      </c>
      <c r="Y159" s="466" t="str">
        <f>IF(V159&gt;0,IF(V159&lt;240,"&lt;240",""),"")</f>
        <v/>
      </c>
      <c r="Z159" s="466"/>
      <c r="AA159" s="49"/>
      <c r="AB159" s="81"/>
      <c r="AC159" s="477"/>
      <c r="AE159" s="1" t="str">
        <f>+I157</f>
        <v>□</v>
      </c>
      <c r="AH159" s="160" t="s">
        <v>214</v>
      </c>
      <c r="AJ159" s="45" t="str">
        <f>IF(V159&gt;0,IF(V159&lt;195,"◆195未満","●適合"),"■未答")</f>
        <v>■未答</v>
      </c>
      <c r="AL159" s="37"/>
      <c r="AM159" s="43" t="s">
        <v>65</v>
      </c>
      <c r="AN159" s="43" t="s">
        <v>66</v>
      </c>
      <c r="AO159" s="43" t="s">
        <v>67</v>
      </c>
      <c r="AP159" s="45" t="s">
        <v>92</v>
      </c>
      <c r="AQ159" s="45" t="s">
        <v>68</v>
      </c>
      <c r="BE159" s="1"/>
      <c r="BG159" s="1"/>
      <c r="BH159" s="1"/>
      <c r="BI159" s="1"/>
      <c r="BJ159" s="1"/>
      <c r="BK159" s="1"/>
      <c r="BL159" s="1"/>
      <c r="BM159" s="1"/>
      <c r="BN159" s="1"/>
    </row>
    <row r="160" spans="2:66" ht="17.100000000000001" customHeight="1" x14ac:dyDescent="0.15">
      <c r="B160" s="794"/>
      <c r="C160" s="788"/>
      <c r="D160" s="35"/>
      <c r="E160" s="521"/>
      <c r="F160" s="522"/>
      <c r="G160" s="522"/>
      <c r="H160" s="523"/>
      <c r="I160" s="63" t="s">
        <v>419</v>
      </c>
      <c r="J160" s="479" t="s">
        <v>351</v>
      </c>
      <c r="K160" s="479"/>
      <c r="L160" s="479"/>
      <c r="M160" s="479"/>
      <c r="N160" s="479"/>
      <c r="O160" s="479"/>
      <c r="P160" s="479"/>
      <c r="Q160" s="480"/>
      <c r="R160" s="56"/>
      <c r="S160" s="625" t="s">
        <v>216</v>
      </c>
      <c r="T160" s="625"/>
      <c r="U160" s="625"/>
      <c r="V160" s="625"/>
      <c r="W160" s="625"/>
      <c r="X160" s="625"/>
      <c r="Y160" s="471"/>
      <c r="Z160" s="471"/>
      <c r="AA160" s="49"/>
      <c r="AB160" s="81"/>
      <c r="AC160" s="477"/>
      <c r="AE160" s="1" t="str">
        <f>+L157</f>
        <v>□</v>
      </c>
      <c r="AH160" s="160" t="s">
        <v>218</v>
      </c>
      <c r="AJ160" s="45" t="str">
        <f>IF(Y160&gt;0,IF(AND(Y160&gt;=550,Y160&lt;=650),"●適合","◆未達"),"■未答")</f>
        <v>■未答</v>
      </c>
      <c r="BE160" s="1"/>
      <c r="BG160" s="1"/>
      <c r="BH160" s="1"/>
      <c r="BI160" s="1"/>
      <c r="BJ160" s="1"/>
      <c r="BK160" s="1"/>
      <c r="BL160" s="1"/>
      <c r="BM160" s="1"/>
      <c r="BN160" s="1"/>
    </row>
    <row r="161" spans="2:66" ht="17.100000000000001" customHeight="1" x14ac:dyDescent="0.15">
      <c r="B161" s="794"/>
      <c r="C161" s="788"/>
      <c r="D161" s="35"/>
      <c r="E161" s="493" t="s">
        <v>428</v>
      </c>
      <c r="F161" s="624"/>
      <c r="G161" s="624"/>
      <c r="H161" s="730"/>
      <c r="I161" s="85"/>
      <c r="J161" s="85"/>
      <c r="K161" s="85"/>
      <c r="L161" s="85"/>
      <c r="M161" s="85"/>
      <c r="N161" s="85"/>
      <c r="O161" s="85"/>
      <c r="P161" s="85"/>
      <c r="Q161" s="86"/>
      <c r="R161" s="510" t="s">
        <v>219</v>
      </c>
      <c r="S161" s="511"/>
      <c r="T161" s="511"/>
      <c r="U161" s="511"/>
      <c r="V161" s="628"/>
      <c r="W161" s="628"/>
      <c r="X161" s="70" t="s">
        <v>427</v>
      </c>
      <c r="Y161" s="485" t="str">
        <f>IF(V161&gt;30,"&gt;30","")</f>
        <v/>
      </c>
      <c r="Z161" s="485"/>
      <c r="AA161" s="70"/>
      <c r="AB161" s="70"/>
      <c r="AC161" s="478"/>
      <c r="AE161" s="42" t="str">
        <f>+N158</f>
        <v>□</v>
      </c>
      <c r="AH161" s="113" t="s">
        <v>220</v>
      </c>
      <c r="AJ161" s="45" t="str">
        <f>IF(V161&gt;0,IF(V161&gt;30,"◆30超過","●適合"),"■未答")</f>
        <v>■未答</v>
      </c>
      <c r="AL161" s="37" t="s">
        <v>111</v>
      </c>
      <c r="AM161" s="46" t="s">
        <v>426</v>
      </c>
      <c r="AN161" s="46" t="s">
        <v>425</v>
      </c>
      <c r="AO161" s="46" t="s">
        <v>424</v>
      </c>
      <c r="AP161" s="46" t="s">
        <v>423</v>
      </c>
      <c r="AQ161" s="46" t="s">
        <v>91</v>
      </c>
      <c r="BE161" s="1"/>
      <c r="BG161" s="1"/>
      <c r="BH161" s="1"/>
      <c r="BI161" s="1"/>
      <c r="BJ161" s="1"/>
      <c r="BK161" s="1"/>
      <c r="BL161" s="1"/>
      <c r="BM161" s="1"/>
      <c r="BN161" s="1"/>
    </row>
    <row r="162" spans="2:66" ht="17.100000000000001" customHeight="1" x14ac:dyDescent="0.15">
      <c r="B162" s="794"/>
      <c r="C162" s="788"/>
      <c r="D162" s="35"/>
      <c r="E162" s="496" t="s">
        <v>422</v>
      </c>
      <c r="F162" s="516"/>
      <c r="G162" s="516"/>
      <c r="H162" s="517"/>
      <c r="I162" s="172"/>
      <c r="J162" s="106"/>
      <c r="K162" s="106"/>
      <c r="L162" s="106"/>
      <c r="M162" s="106"/>
      <c r="N162" s="199" t="s">
        <v>419</v>
      </c>
      <c r="O162" s="630" t="s">
        <v>330</v>
      </c>
      <c r="P162" s="630"/>
      <c r="Q162" s="630"/>
      <c r="R162" s="706" t="s">
        <v>354</v>
      </c>
      <c r="S162" s="694"/>
      <c r="T162" s="694"/>
      <c r="U162" s="694"/>
      <c r="V162" s="199" t="s">
        <v>419</v>
      </c>
      <c r="W162" s="79" t="s">
        <v>421</v>
      </c>
      <c r="X162" s="79"/>
      <c r="Y162" s="199" t="s">
        <v>419</v>
      </c>
      <c r="Z162" s="79" t="s">
        <v>420</v>
      </c>
      <c r="AA162" s="79"/>
      <c r="AB162" s="217"/>
      <c r="AC162" s="476"/>
      <c r="AE162" s="1" t="str">
        <f>+I159</f>
        <v>□</v>
      </c>
      <c r="AH162" s="45" t="str">
        <f>IF(AE161&amp;AE162&amp;AE163="■□□","◎無し",IF(AE161&amp;AE162&amp;AE163="□■□","●適合",IF(AE161&amp;AE162&amp;AE163="□□■","◆未達",IF(AE161&amp;AE162&amp;AE163="□□□","■未答","▼矛盾"))))</f>
        <v>■未答</v>
      </c>
      <c r="AL162" s="37"/>
      <c r="AM162" s="43" t="s">
        <v>65</v>
      </c>
      <c r="AN162" s="43" t="s">
        <v>66</v>
      </c>
      <c r="AO162" s="43" t="s">
        <v>67</v>
      </c>
      <c r="AP162" s="45" t="s">
        <v>92</v>
      </c>
      <c r="AQ162" s="45" t="s">
        <v>68</v>
      </c>
      <c r="BE162" s="1"/>
      <c r="BG162" s="1"/>
      <c r="BH162" s="1"/>
      <c r="BI162" s="1"/>
      <c r="BJ162" s="1"/>
      <c r="BK162" s="1"/>
      <c r="BL162" s="1"/>
      <c r="BM162" s="1"/>
      <c r="BN162" s="1"/>
    </row>
    <row r="163" spans="2:66" ht="17.100000000000001" customHeight="1" x14ac:dyDescent="0.15">
      <c r="B163" s="794"/>
      <c r="C163" s="788"/>
      <c r="D163" s="35"/>
      <c r="E163" s="521"/>
      <c r="F163" s="522"/>
      <c r="G163" s="522"/>
      <c r="H163" s="523"/>
      <c r="I163" s="206" t="s">
        <v>419</v>
      </c>
      <c r="J163" s="479" t="s">
        <v>361</v>
      </c>
      <c r="K163" s="479"/>
      <c r="L163" s="479"/>
      <c r="M163" s="479"/>
      <c r="N163" s="479"/>
      <c r="O163" s="479"/>
      <c r="P163" s="479"/>
      <c r="Q163" s="480"/>
      <c r="R163" s="632" t="s">
        <v>357</v>
      </c>
      <c r="S163" s="468"/>
      <c r="T163" s="468"/>
      <c r="U163" s="468"/>
      <c r="V163" s="168" t="s">
        <v>85</v>
      </c>
      <c r="W163" s="97" t="s">
        <v>163</v>
      </c>
      <c r="X163" s="97"/>
      <c r="Y163" s="168" t="s">
        <v>85</v>
      </c>
      <c r="Z163" s="97" t="s">
        <v>356</v>
      </c>
      <c r="AA163" s="97"/>
      <c r="AB163" s="99"/>
      <c r="AC163" s="477"/>
      <c r="AE163" s="1" t="str">
        <f>+I160</f>
        <v>□</v>
      </c>
      <c r="BE163" s="1"/>
      <c r="BG163" s="1"/>
      <c r="BH163" s="1"/>
      <c r="BI163" s="1"/>
      <c r="BJ163" s="1"/>
      <c r="BK163" s="1"/>
      <c r="BL163" s="1"/>
      <c r="BM163" s="1"/>
      <c r="BN163" s="1"/>
    </row>
    <row r="164" spans="2:66" ht="6" customHeight="1" x14ac:dyDescent="0.15">
      <c r="B164" s="794"/>
      <c r="C164" s="788"/>
      <c r="D164" s="35"/>
      <c r="E164" s="496" t="s">
        <v>418</v>
      </c>
      <c r="F164" s="516"/>
      <c r="G164" s="516"/>
      <c r="H164" s="517"/>
      <c r="I164" s="186"/>
      <c r="J164" s="51"/>
      <c r="K164" s="51"/>
      <c r="L164" s="51"/>
      <c r="M164" s="51"/>
      <c r="N164" s="51"/>
      <c r="O164" s="51"/>
      <c r="P164" s="51"/>
      <c r="Q164" s="52"/>
      <c r="R164" s="56"/>
      <c r="S164" s="49"/>
      <c r="T164" s="49"/>
      <c r="U164" s="49"/>
      <c r="V164" s="49"/>
      <c r="W164" s="49"/>
      <c r="X164" s="49"/>
      <c r="Y164" s="49"/>
      <c r="Z164" s="49"/>
      <c r="AA164" s="49"/>
      <c r="AB164" s="81"/>
      <c r="AC164" s="477"/>
      <c r="BE164" s="1"/>
      <c r="BG164" s="1"/>
      <c r="BH164" s="1"/>
      <c r="BI164" s="1"/>
      <c r="BJ164" s="1"/>
      <c r="BK164" s="1"/>
      <c r="BL164" s="1"/>
      <c r="BM164" s="1"/>
      <c r="BN164" s="1"/>
    </row>
    <row r="165" spans="2:66" ht="17.100000000000001" customHeight="1" x14ac:dyDescent="0.15">
      <c r="B165" s="794"/>
      <c r="C165" s="788"/>
      <c r="D165" s="71"/>
      <c r="E165" s="518"/>
      <c r="F165" s="519"/>
      <c r="G165" s="519"/>
      <c r="H165" s="520"/>
      <c r="I165" s="206" t="s">
        <v>85</v>
      </c>
      <c r="J165" s="479" t="s">
        <v>362</v>
      </c>
      <c r="K165" s="479"/>
      <c r="L165" s="479"/>
      <c r="M165" s="479"/>
      <c r="N165" s="479"/>
      <c r="O165" s="479"/>
      <c r="P165" s="479"/>
      <c r="Q165" s="480"/>
      <c r="R165" s="632" t="s">
        <v>599</v>
      </c>
      <c r="S165" s="468"/>
      <c r="T165" s="468"/>
      <c r="U165" s="468"/>
      <c r="V165" s="168" t="s">
        <v>85</v>
      </c>
      <c r="W165" s="466" t="s">
        <v>252</v>
      </c>
      <c r="X165" s="466"/>
      <c r="Y165" s="168" t="s">
        <v>85</v>
      </c>
      <c r="Z165" s="467" t="s">
        <v>253</v>
      </c>
      <c r="AA165" s="468"/>
      <c r="AB165" s="179"/>
      <c r="AC165" s="477"/>
      <c r="AE165" s="42" t="str">
        <f>+N162</f>
        <v>□</v>
      </c>
      <c r="AH165" s="45" t="str">
        <f>IF(AE165&amp;AE166&amp;AE167="■□□","◎無し",IF(AE165&amp;AE166&amp;AE167="□■□","●適合",IF(AE165&amp;AE166&amp;AE167="□□■","◆未達",IF(AE165&amp;AE166&amp;AE167="□□□","■未答","▼矛盾"))))</f>
        <v>■未答</v>
      </c>
      <c r="AI165" s="61"/>
      <c r="AL165" s="37" t="s">
        <v>111</v>
      </c>
      <c r="AM165" s="46" t="s">
        <v>112</v>
      </c>
      <c r="AN165" s="46" t="s">
        <v>113</v>
      </c>
      <c r="AO165" s="46" t="s">
        <v>114</v>
      </c>
      <c r="AP165" s="46" t="s">
        <v>115</v>
      </c>
      <c r="AQ165" s="46" t="s">
        <v>91</v>
      </c>
      <c r="BE165" s="1"/>
      <c r="BG165" s="1"/>
      <c r="BH165" s="1"/>
      <c r="BI165" s="1"/>
      <c r="BJ165" s="1"/>
      <c r="BK165" s="1"/>
      <c r="BL165" s="1"/>
      <c r="BM165" s="1"/>
      <c r="BN165" s="1"/>
    </row>
    <row r="166" spans="2:66" ht="7.5" customHeight="1" x14ac:dyDescent="0.15">
      <c r="B166" s="794"/>
      <c r="C166" s="788"/>
      <c r="D166" s="71"/>
      <c r="E166" s="521"/>
      <c r="F166" s="522"/>
      <c r="G166" s="522"/>
      <c r="H166" s="523"/>
      <c r="I166" s="218"/>
      <c r="J166" s="512"/>
      <c r="K166" s="512"/>
      <c r="L166" s="512"/>
      <c r="M166" s="512"/>
      <c r="N166" s="512"/>
      <c r="O166" s="512"/>
      <c r="P166" s="512"/>
      <c r="Q166" s="513"/>
      <c r="R166" s="180"/>
      <c r="S166" s="104"/>
      <c r="T166" s="104"/>
      <c r="U166" s="104"/>
      <c r="V166" s="104"/>
      <c r="W166" s="104"/>
      <c r="X166" s="209"/>
      <c r="Y166" s="209"/>
      <c r="Z166" s="209"/>
      <c r="AA166" s="88"/>
      <c r="AB166" s="90"/>
      <c r="AC166" s="478"/>
      <c r="AE166" s="1" t="str">
        <f>+I163</f>
        <v>□</v>
      </c>
      <c r="AL166" s="37"/>
      <c r="AM166" s="43" t="s">
        <v>65</v>
      </c>
      <c r="AN166" s="43" t="s">
        <v>66</v>
      </c>
      <c r="AO166" s="43" t="s">
        <v>67</v>
      </c>
      <c r="AP166" s="45" t="s">
        <v>92</v>
      </c>
      <c r="AQ166" s="45" t="s">
        <v>68</v>
      </c>
      <c r="BE166" s="1"/>
      <c r="BG166" s="1"/>
      <c r="BH166" s="1"/>
      <c r="BI166" s="1"/>
      <c r="BJ166" s="1"/>
      <c r="BK166" s="1"/>
      <c r="BL166" s="1"/>
      <c r="BM166" s="1"/>
      <c r="BN166" s="1"/>
    </row>
    <row r="167" spans="2:66" ht="6" customHeight="1" x14ac:dyDescent="0.15">
      <c r="B167" s="794"/>
      <c r="C167" s="788"/>
      <c r="D167" s="659" t="s">
        <v>503</v>
      </c>
      <c r="E167" s="660"/>
      <c r="F167" s="660"/>
      <c r="G167" s="660"/>
      <c r="H167" s="661"/>
      <c r="I167" s="105"/>
      <c r="J167" s="181"/>
      <c r="K167" s="181"/>
      <c r="L167" s="181"/>
      <c r="M167" s="181"/>
      <c r="N167" s="181"/>
      <c r="O167" s="181"/>
      <c r="P167" s="181"/>
      <c r="Q167" s="182"/>
      <c r="R167" s="144"/>
      <c r="S167" s="79"/>
      <c r="T167" s="79"/>
      <c r="U167" s="79"/>
      <c r="V167" s="79"/>
      <c r="W167" s="79"/>
      <c r="X167" s="79"/>
      <c r="Y167" s="79"/>
      <c r="Z167" s="79"/>
      <c r="AA167" s="79"/>
      <c r="AB167" s="79"/>
      <c r="AC167" s="444"/>
      <c r="AE167" s="1" t="str">
        <f>+I165</f>
        <v>□</v>
      </c>
      <c r="BE167" s="1"/>
      <c r="BG167" s="1"/>
      <c r="BH167" s="1"/>
      <c r="BI167" s="1"/>
      <c r="BJ167" s="1"/>
      <c r="BK167" s="1"/>
      <c r="BL167" s="1"/>
      <c r="BM167" s="1"/>
      <c r="BN167" s="1"/>
    </row>
    <row r="168" spans="2:66" ht="18" customHeight="1" x14ac:dyDescent="0.15">
      <c r="B168" s="794"/>
      <c r="C168" s="788"/>
      <c r="D168" s="662"/>
      <c r="E168" s="663"/>
      <c r="F168" s="663"/>
      <c r="G168" s="663"/>
      <c r="H168" s="664"/>
      <c r="I168" s="94"/>
      <c r="J168" s="51"/>
      <c r="K168" s="51"/>
      <c r="L168" s="51"/>
      <c r="M168" s="51"/>
      <c r="N168" s="51"/>
      <c r="O168" s="51"/>
      <c r="P168" s="51"/>
      <c r="Q168" s="52"/>
      <c r="R168" s="40" t="s">
        <v>85</v>
      </c>
      <c r="S168" s="470" t="s">
        <v>386</v>
      </c>
      <c r="T168" s="470"/>
      <c r="U168" s="470"/>
      <c r="V168" s="470"/>
      <c r="W168" s="470"/>
      <c r="X168" s="470"/>
      <c r="Y168" s="470"/>
      <c r="Z168" s="470"/>
      <c r="AA168" s="470"/>
      <c r="AB168" s="621"/>
      <c r="AC168" s="445"/>
      <c r="AE168" s="42" t="str">
        <f>+I169</f>
        <v>□</v>
      </c>
      <c r="AH168" s="45" t="str">
        <f>IF(AE168&amp;AE169&amp;AE170="■□□","◎無し",IF(AE168&amp;AE169&amp;AE170="□■□","●適合",IF(AE168&amp;AE169&amp;AE170="□□■","◆未達",IF(AE168&amp;AE169&amp;AE170="□□□","■未答","▼矛盾"))))</f>
        <v>■未答</v>
      </c>
      <c r="AI168" s="61"/>
      <c r="AL168" s="37" t="s">
        <v>111</v>
      </c>
      <c r="AM168" s="46" t="s">
        <v>112</v>
      </c>
      <c r="AN168" s="46" t="s">
        <v>113</v>
      </c>
      <c r="AO168" s="46" t="s">
        <v>114</v>
      </c>
      <c r="AP168" s="46" t="s">
        <v>115</v>
      </c>
      <c r="AQ168" s="46" t="s">
        <v>91</v>
      </c>
      <c r="BE168" s="1"/>
      <c r="BG168" s="1"/>
      <c r="BH168" s="1"/>
      <c r="BI168" s="1"/>
      <c r="BJ168" s="1"/>
      <c r="BK168" s="1"/>
      <c r="BL168" s="1"/>
      <c r="BM168" s="1"/>
      <c r="BN168" s="1"/>
    </row>
    <row r="169" spans="2:66" ht="18" customHeight="1" x14ac:dyDescent="0.15">
      <c r="B169" s="794"/>
      <c r="C169" s="788"/>
      <c r="D169" s="662"/>
      <c r="E169" s="663"/>
      <c r="F169" s="663"/>
      <c r="G169" s="663"/>
      <c r="H169" s="664"/>
      <c r="I169" s="63" t="s">
        <v>70</v>
      </c>
      <c r="J169" s="37" t="s">
        <v>109</v>
      </c>
      <c r="K169" s="37"/>
      <c r="L169" s="37"/>
      <c r="M169" s="37"/>
      <c r="N169" s="37"/>
      <c r="O169" s="37"/>
      <c r="P169" s="37"/>
      <c r="Q169" s="39"/>
      <c r="R169" s="40" t="s">
        <v>85</v>
      </c>
      <c r="S169" s="468" t="s">
        <v>270</v>
      </c>
      <c r="T169" s="468"/>
      <c r="U169" s="468"/>
      <c r="V169" s="468"/>
      <c r="W169" s="468"/>
      <c r="X169" s="468"/>
      <c r="Y169" s="468"/>
      <c r="Z169" s="468"/>
      <c r="AA169" s="468"/>
      <c r="AB169" s="467"/>
      <c r="AC169" s="445"/>
      <c r="AE169" s="1" t="str">
        <f>+I171</f>
        <v>□</v>
      </c>
      <c r="AL169" s="37"/>
      <c r="AM169" s="43" t="s">
        <v>65</v>
      </c>
      <c r="AN169" s="43" t="s">
        <v>66</v>
      </c>
      <c r="AO169" s="43" t="s">
        <v>67</v>
      </c>
      <c r="AP169" s="45" t="s">
        <v>92</v>
      </c>
      <c r="AQ169" s="45" t="s">
        <v>68</v>
      </c>
      <c r="BE169" s="1"/>
      <c r="BG169" s="1"/>
      <c r="BH169" s="1"/>
      <c r="BI169" s="1"/>
      <c r="BJ169" s="1"/>
      <c r="BK169" s="1"/>
      <c r="BL169" s="1"/>
      <c r="BM169" s="1"/>
      <c r="BN169" s="1"/>
    </row>
    <row r="170" spans="2:66" ht="9.75" customHeight="1" x14ac:dyDescent="0.15">
      <c r="B170" s="794"/>
      <c r="C170" s="788"/>
      <c r="D170" s="662"/>
      <c r="E170" s="663"/>
      <c r="F170" s="663"/>
      <c r="G170" s="663"/>
      <c r="H170" s="664"/>
      <c r="I170" s="94"/>
      <c r="J170" s="37"/>
      <c r="K170" s="37"/>
      <c r="L170" s="37"/>
      <c r="M170" s="37"/>
      <c r="N170" s="37"/>
      <c r="O170" s="37"/>
      <c r="P170" s="37"/>
      <c r="Q170" s="39"/>
      <c r="R170" s="48"/>
      <c r="S170" s="468"/>
      <c r="T170" s="468"/>
      <c r="U170" s="468"/>
      <c r="V170" s="468"/>
      <c r="W170" s="468"/>
      <c r="X170" s="468"/>
      <c r="Y170" s="468"/>
      <c r="Z170" s="468"/>
      <c r="AA170" s="468"/>
      <c r="AB170" s="467"/>
      <c r="AC170" s="445"/>
      <c r="AE170" s="1" t="str">
        <f>+I172</f>
        <v>□</v>
      </c>
    </row>
    <row r="171" spans="2:66" ht="21.95" customHeight="1" x14ac:dyDescent="0.15">
      <c r="B171" s="794"/>
      <c r="C171" s="788"/>
      <c r="D171" s="71"/>
      <c r="E171" s="493" t="s">
        <v>57</v>
      </c>
      <c r="F171" s="624"/>
      <c r="G171" s="624"/>
      <c r="H171" s="730"/>
      <c r="I171" s="63" t="s">
        <v>85</v>
      </c>
      <c r="J171" s="37" t="s">
        <v>187</v>
      </c>
      <c r="K171" s="37"/>
      <c r="L171" s="37"/>
      <c r="M171" s="37"/>
      <c r="N171" s="37"/>
      <c r="O171" s="37"/>
      <c r="P171" s="37"/>
      <c r="Q171" s="39"/>
      <c r="R171" s="632" t="s">
        <v>275</v>
      </c>
      <c r="S171" s="468"/>
      <c r="T171" s="468"/>
      <c r="U171" s="468"/>
      <c r="V171" s="468"/>
      <c r="W171" s="468"/>
      <c r="X171" s="468"/>
      <c r="Y171" s="464"/>
      <c r="Z171" s="464"/>
      <c r="AA171" s="97" t="s">
        <v>119</v>
      </c>
      <c r="AB171" s="99"/>
      <c r="AC171" s="445"/>
      <c r="AH171" s="113" t="s">
        <v>277</v>
      </c>
      <c r="AJ171" s="45" t="str">
        <f>IF(Y171&gt;0,IF(Y171&lt;650,"腰1100",IF(Y171&gt;=1100,"基準なし","床1100")),"■未答")</f>
        <v>■未答</v>
      </c>
    </row>
    <row r="172" spans="2:66" ht="21.95" customHeight="1" x14ac:dyDescent="0.15">
      <c r="B172" s="794"/>
      <c r="C172" s="788"/>
      <c r="D172" s="71"/>
      <c r="E172" s="493"/>
      <c r="F172" s="624"/>
      <c r="G172" s="624"/>
      <c r="H172" s="730"/>
      <c r="I172" s="63" t="s">
        <v>85</v>
      </c>
      <c r="J172" s="37" t="s">
        <v>279</v>
      </c>
      <c r="K172" s="37"/>
      <c r="L172" s="37"/>
      <c r="M172" s="37"/>
      <c r="N172" s="37"/>
      <c r="O172" s="37"/>
      <c r="P172" s="37"/>
      <c r="Q172" s="39"/>
      <c r="R172" s="632" t="s">
        <v>280</v>
      </c>
      <c r="S172" s="468"/>
      <c r="T172" s="468"/>
      <c r="U172" s="468"/>
      <c r="V172" s="468"/>
      <c r="W172" s="468"/>
      <c r="X172" s="468"/>
      <c r="Y172" s="464"/>
      <c r="Z172" s="464"/>
      <c r="AA172" s="97" t="s">
        <v>119</v>
      </c>
      <c r="AB172" s="99"/>
      <c r="AC172" s="445"/>
      <c r="AE172" s="9"/>
      <c r="AF172" s="9"/>
      <c r="AG172" s="9"/>
      <c r="AH172" s="113" t="s">
        <v>281</v>
      </c>
      <c r="AJ172" s="45" t="str">
        <f>IF(Y172&gt;0,IF(Y171&lt;650,IF(Y172&lt;1100,"◆未達","●適合"),IF(Y171&gt;=1100,"基準なし","◎不問")),"■未答")</f>
        <v>■未答</v>
      </c>
      <c r="AK172" s="6"/>
      <c r="AL172" s="6"/>
      <c r="AM172" s="6"/>
      <c r="AN172" s="6"/>
      <c r="AO172" s="6"/>
      <c r="AP172" s="6"/>
      <c r="AQ172" s="9"/>
      <c r="AR172" s="9"/>
      <c r="AS172" s="9"/>
      <c r="AT172" s="9"/>
      <c r="AU172" s="9"/>
    </row>
    <row r="173" spans="2:66" ht="21.95" customHeight="1" x14ac:dyDescent="0.15">
      <c r="B173" s="794"/>
      <c r="C173" s="788"/>
      <c r="D173" s="71"/>
      <c r="E173" s="493"/>
      <c r="F173" s="624"/>
      <c r="G173" s="624"/>
      <c r="H173" s="730"/>
      <c r="I173" s="37"/>
      <c r="J173" s="37"/>
      <c r="K173" s="37"/>
      <c r="L173" s="37"/>
      <c r="M173" s="37"/>
      <c r="N173" s="37"/>
      <c r="O173" s="37"/>
      <c r="P173" s="37"/>
      <c r="Q173" s="39"/>
      <c r="R173" s="157" t="s">
        <v>387</v>
      </c>
      <c r="S173" s="97"/>
      <c r="T173" s="97"/>
      <c r="U173" s="97"/>
      <c r="V173" s="97"/>
      <c r="W173" s="97"/>
      <c r="X173" s="97"/>
      <c r="Y173" s="464"/>
      <c r="Z173" s="464"/>
      <c r="AA173" s="97" t="s">
        <v>119</v>
      </c>
      <c r="AB173" s="99"/>
      <c r="AC173" s="445"/>
      <c r="AE173" s="9"/>
      <c r="AF173" s="9"/>
      <c r="AG173" s="9"/>
      <c r="AH173" s="113" t="s">
        <v>388</v>
      </c>
      <c r="AJ173" s="45" t="str">
        <f>IF(Y171&gt;0,IF(Y171&gt;=300,IF(Y171&lt;650,"◎不問",IF(Y171&lt;1100,IF(Y173&lt;1100,"◆未達","●適合"),"基準なし")),IF(Y173&lt;1100,"◆未達","●適合")),"■未答")</f>
        <v>■未答</v>
      </c>
      <c r="AK173" s="6"/>
      <c r="AL173" s="6"/>
      <c r="AM173" s="6"/>
      <c r="AN173" s="6"/>
      <c r="AO173" s="6"/>
      <c r="AP173" s="6"/>
      <c r="AQ173" s="9"/>
      <c r="AR173" s="9"/>
      <c r="AS173" s="9"/>
      <c r="AT173" s="9"/>
      <c r="AU173" s="9"/>
    </row>
    <row r="174" spans="2:66" ht="21.95" customHeight="1" x14ac:dyDescent="0.15">
      <c r="B174" s="794"/>
      <c r="C174" s="788"/>
      <c r="D174" s="71"/>
      <c r="E174" s="493" t="s">
        <v>504</v>
      </c>
      <c r="F174" s="624"/>
      <c r="G174" s="624"/>
      <c r="H174" s="730"/>
      <c r="I174" s="94"/>
      <c r="J174" s="95"/>
      <c r="K174" s="95"/>
      <c r="L174" s="37"/>
      <c r="M174" s="37"/>
      <c r="N174" s="37"/>
      <c r="O174" s="37"/>
      <c r="P174" s="37"/>
      <c r="Q174" s="39"/>
      <c r="R174" s="56"/>
      <c r="S174" s="49"/>
      <c r="T174" s="49"/>
      <c r="U174" s="49"/>
      <c r="V174" s="49"/>
      <c r="W174" s="49"/>
      <c r="X174" s="49"/>
      <c r="Y174" s="49"/>
      <c r="Z174" s="49"/>
      <c r="AA174" s="49"/>
      <c r="AB174" s="49"/>
      <c r="AC174" s="445"/>
      <c r="AE174" s="9"/>
      <c r="AF174" s="9"/>
      <c r="AG174" s="9"/>
      <c r="AK174" s="6"/>
      <c r="AL174" s="6"/>
      <c r="AM174" s="6"/>
      <c r="AN174" s="6"/>
      <c r="AO174" s="6"/>
      <c r="AP174" s="6"/>
      <c r="AQ174" s="9"/>
      <c r="AR174" s="9"/>
      <c r="AS174" s="9"/>
      <c r="AT174" s="9"/>
      <c r="AU174" s="9"/>
    </row>
    <row r="175" spans="2:66" ht="21.95" customHeight="1" x14ac:dyDescent="0.15">
      <c r="B175" s="794"/>
      <c r="C175" s="788"/>
      <c r="D175" s="71"/>
      <c r="E175" s="493"/>
      <c r="F175" s="624"/>
      <c r="G175" s="624"/>
      <c r="H175" s="730"/>
      <c r="I175" s="94"/>
      <c r="J175" s="95"/>
      <c r="K175" s="95"/>
      <c r="L175" s="37"/>
      <c r="M175" s="37"/>
      <c r="N175" s="37"/>
      <c r="O175" s="37"/>
      <c r="P175" s="37"/>
      <c r="Q175" s="39"/>
      <c r="R175" s="469" t="s">
        <v>303</v>
      </c>
      <c r="S175" s="470"/>
      <c r="T175" s="470"/>
      <c r="U175" s="470"/>
      <c r="V175" s="470"/>
      <c r="W175" s="470"/>
      <c r="X175" s="470"/>
      <c r="Y175" s="464"/>
      <c r="Z175" s="464"/>
      <c r="AA175" s="49" t="s">
        <v>119</v>
      </c>
      <c r="AB175" s="49"/>
      <c r="AC175" s="445"/>
      <c r="AE175" s="9"/>
      <c r="AF175" s="9"/>
      <c r="AG175" s="9"/>
      <c r="AH175" s="113" t="s">
        <v>304</v>
      </c>
      <c r="AJ175" s="45" t="str">
        <f>IF(Y175&gt;0,IF(Y175&gt;110,"◆未達","●適合"),"■未答")</f>
        <v>■未答</v>
      </c>
      <c r="AK175" s="6"/>
      <c r="AL175" s="6"/>
      <c r="AM175" s="6"/>
      <c r="AN175" s="6"/>
      <c r="AO175" s="6"/>
      <c r="AP175" s="6"/>
      <c r="AQ175" s="9"/>
      <c r="AR175" s="9"/>
      <c r="AS175" s="9"/>
      <c r="AT175" s="9"/>
      <c r="AU175" s="9"/>
    </row>
    <row r="176" spans="2:66" ht="21.95" customHeight="1" thickBot="1" x14ac:dyDescent="0.2">
      <c r="B176" s="795"/>
      <c r="C176" s="789"/>
      <c r="D176" s="147"/>
      <c r="E176" s="579"/>
      <c r="F176" s="740"/>
      <c r="G176" s="740"/>
      <c r="H176" s="741"/>
      <c r="I176" s="154"/>
      <c r="J176" s="213"/>
      <c r="K176" s="213"/>
      <c r="L176" s="148"/>
      <c r="M176" s="148"/>
      <c r="N176" s="148"/>
      <c r="O176" s="148"/>
      <c r="P176" s="148"/>
      <c r="Q176" s="149"/>
      <c r="R176" s="151"/>
      <c r="S176" s="151"/>
      <c r="T176" s="151"/>
      <c r="U176" s="151"/>
      <c r="V176" s="151"/>
      <c r="W176" s="151"/>
      <c r="X176" s="151"/>
      <c r="Y176" s="151"/>
      <c r="Z176" s="151"/>
      <c r="AA176" s="151"/>
      <c r="AB176" s="151"/>
      <c r="AC176" s="475"/>
      <c r="AE176" s="9"/>
      <c r="AF176" s="9"/>
      <c r="AG176" s="9"/>
      <c r="AH176" s="6"/>
      <c r="AI176" s="6"/>
      <c r="AJ176" s="6"/>
      <c r="AK176" s="6"/>
      <c r="AL176" s="6"/>
      <c r="AM176" s="6"/>
      <c r="AN176" s="6"/>
      <c r="AO176" s="6"/>
      <c r="AP176" s="6"/>
      <c r="AQ176" s="9"/>
      <c r="AR176" s="9"/>
      <c r="AS176" s="9"/>
      <c r="AT176" s="9"/>
      <c r="AU176" s="9"/>
    </row>
    <row r="177" spans="2:88" s="18" customFormat="1" ht="3.75" customHeight="1" thickBot="1" x14ac:dyDescent="0.2">
      <c r="R177" s="231"/>
      <c r="S177" s="231"/>
      <c r="T177" s="231"/>
      <c r="U177" s="231"/>
      <c r="V177" s="231"/>
      <c r="W177" s="231"/>
      <c r="X177" s="231"/>
      <c r="Y177" s="231"/>
      <c r="Z177" s="231"/>
      <c r="AA177" s="231"/>
      <c r="AB177" s="231"/>
      <c r="AC177" s="231"/>
      <c r="AD177" s="232"/>
      <c r="AE177" s="232"/>
      <c r="AF177" s="232"/>
      <c r="AG177" s="232"/>
      <c r="AH177" s="233"/>
      <c r="AI177" s="233"/>
      <c r="AJ177" s="233"/>
      <c r="AK177" s="233"/>
      <c r="AL177" s="233"/>
      <c r="AM177" s="233"/>
      <c r="AN177" s="233"/>
      <c r="AO177" s="233"/>
      <c r="AP177" s="233"/>
      <c r="AQ177" s="232"/>
      <c r="AR177" s="232"/>
      <c r="AS177" s="232"/>
      <c r="AT177" s="232"/>
      <c r="AU177" s="232"/>
      <c r="AV177" s="232"/>
      <c r="AW177" s="232"/>
      <c r="AX177" s="232"/>
      <c r="AY177" s="232"/>
      <c r="AZ177" s="232"/>
      <c r="BA177" s="232"/>
      <c r="BB177" s="232"/>
      <c r="BC177" s="232"/>
      <c r="BD177" s="232"/>
      <c r="BE177" s="232"/>
      <c r="BF177" s="232"/>
      <c r="BG177" s="232"/>
      <c r="BH177" s="232"/>
      <c r="BI177" s="232"/>
      <c r="BJ177" s="232"/>
      <c r="BK177" s="232"/>
      <c r="BL177" s="232"/>
    </row>
    <row r="178" spans="2:88" ht="27.95" customHeight="1" x14ac:dyDescent="0.15">
      <c r="B178" s="665" t="s">
        <v>4</v>
      </c>
      <c r="C178" s="668" t="s">
        <v>5</v>
      </c>
      <c r="D178" s="668"/>
      <c r="E178" s="756"/>
      <c r="F178" s="756"/>
      <c r="G178" s="756"/>
      <c r="H178" s="756"/>
      <c r="I178" s="353"/>
      <c r="J178" s="670"/>
      <c r="K178" s="670"/>
      <c r="L178" s="670"/>
      <c r="M178" s="670"/>
      <c r="N178" s="670"/>
      <c r="O178" s="670"/>
      <c r="P178" s="670"/>
      <c r="Q178" s="671"/>
      <c r="R178" s="705" t="s">
        <v>6</v>
      </c>
      <c r="S178" s="704"/>
      <c r="T178" s="704"/>
      <c r="U178" s="704"/>
      <c r="V178" s="704"/>
      <c r="W178" s="704"/>
      <c r="X178" s="704"/>
      <c r="Y178" s="704"/>
      <c r="Z178" s="704"/>
      <c r="AA178" s="704"/>
      <c r="AB178" s="704"/>
      <c r="AC178" s="704"/>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6"/>
      <c r="BH178" s="237"/>
      <c r="BI178" s="237"/>
      <c r="BJ178" s="237"/>
      <c r="BK178" s="237"/>
      <c r="BL178" s="9"/>
      <c r="BM178" s="1"/>
      <c r="BN178" s="1"/>
    </row>
    <row r="179" spans="2:88" ht="12.95" customHeight="1" x14ac:dyDescent="0.15">
      <c r="B179" s="666"/>
      <c r="C179" s="672" t="s">
        <v>7</v>
      </c>
      <c r="D179" s="673"/>
      <c r="E179" s="680" t="s">
        <v>8</v>
      </c>
      <c r="F179" s="681"/>
      <c r="G179" s="681"/>
      <c r="H179" s="682"/>
      <c r="I179" s="687" t="s">
        <v>9</v>
      </c>
      <c r="J179" s="687"/>
      <c r="K179" s="687"/>
      <c r="L179" s="687"/>
      <c r="M179" s="687"/>
      <c r="N179" s="687"/>
      <c r="O179" s="687"/>
      <c r="P179" s="687"/>
      <c r="Q179" s="688"/>
      <c r="R179" s="705"/>
      <c r="S179" s="704"/>
      <c r="T179" s="704"/>
      <c r="U179" s="704"/>
      <c r="V179" s="704"/>
      <c r="W179" s="704"/>
      <c r="X179" s="704"/>
      <c r="Y179" s="704"/>
      <c r="Z179" s="704"/>
      <c r="AA179" s="704"/>
      <c r="AB179" s="704"/>
      <c r="AC179" s="704"/>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6"/>
      <c r="BH179" s="237"/>
      <c r="BI179" s="237"/>
      <c r="BJ179" s="237"/>
      <c r="BK179" s="237"/>
      <c r="BL179" s="9"/>
      <c r="BM179" s="1"/>
      <c r="BN179" s="1"/>
    </row>
    <row r="180" spans="2:88" ht="24.95" customHeight="1" x14ac:dyDescent="0.15">
      <c r="B180" s="666"/>
      <c r="C180" s="674"/>
      <c r="D180" s="675"/>
      <c r="E180" s="762"/>
      <c r="F180" s="763"/>
      <c r="G180" s="763"/>
      <c r="H180" s="764"/>
      <c r="I180" s="685"/>
      <c r="J180" s="685"/>
      <c r="K180" s="685"/>
      <c r="L180" s="685"/>
      <c r="M180" s="685"/>
      <c r="N180" s="685"/>
      <c r="O180" s="685"/>
      <c r="P180" s="685"/>
      <c r="Q180" s="686"/>
      <c r="R180" s="704" t="s">
        <v>10</v>
      </c>
      <c r="S180" s="704"/>
      <c r="T180" s="704"/>
      <c r="U180" s="704"/>
      <c r="V180" s="704"/>
      <c r="W180" s="704"/>
      <c r="X180" s="704"/>
      <c r="Y180" s="704"/>
      <c r="Z180" s="704"/>
      <c r="AA180" s="704"/>
      <c r="AB180" s="704"/>
      <c r="AC180" s="704"/>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35"/>
      <c r="BL180" s="9"/>
      <c r="BM180" s="1"/>
      <c r="BN180" s="1"/>
    </row>
    <row r="181" spans="2:88" ht="12.95" customHeight="1" x14ac:dyDescent="0.15">
      <c r="B181" s="666"/>
      <c r="C181" s="676" t="s">
        <v>11</v>
      </c>
      <c r="D181" s="677"/>
      <c r="E181" s="680" t="s">
        <v>12</v>
      </c>
      <c r="F181" s="681"/>
      <c r="G181" s="681"/>
      <c r="H181" s="682"/>
      <c r="I181" s="687" t="s">
        <v>9</v>
      </c>
      <c r="J181" s="687"/>
      <c r="K181" s="687"/>
      <c r="L181" s="687"/>
      <c r="M181" s="687"/>
      <c r="N181" s="687"/>
      <c r="O181" s="687"/>
      <c r="P181" s="687"/>
      <c r="Q181" s="688"/>
      <c r="R181" s="234"/>
      <c r="S181" s="234"/>
      <c r="T181" s="234"/>
      <c r="U181" s="234"/>
      <c r="V181" s="234"/>
      <c r="W181" s="234"/>
      <c r="X181" s="234"/>
      <c r="Y181" s="234"/>
      <c r="Z181" s="234"/>
      <c r="AA181" s="234"/>
      <c r="AB181" s="234"/>
      <c r="AC181" s="234"/>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35"/>
      <c r="BL181" s="9"/>
      <c r="BM181" s="1"/>
      <c r="BN181" s="1"/>
    </row>
    <row r="182" spans="2:88" ht="27.95" customHeight="1" x14ac:dyDescent="0.15">
      <c r="B182" s="666"/>
      <c r="C182" s="676"/>
      <c r="D182" s="677"/>
      <c r="E182" s="757"/>
      <c r="F182" s="758"/>
      <c r="G182" s="758"/>
      <c r="H182" s="759"/>
      <c r="I182" s="760"/>
      <c r="J182" s="760"/>
      <c r="K182" s="760"/>
      <c r="L182" s="760"/>
      <c r="M182" s="760"/>
      <c r="N182" s="760"/>
      <c r="O182" s="760"/>
      <c r="P182" s="760"/>
      <c r="Q182" s="761"/>
      <c r="R182" s="720" t="s">
        <v>13</v>
      </c>
      <c r="S182" s="720"/>
      <c r="T182" s="720"/>
      <c r="U182" s="720"/>
      <c r="V182" s="720"/>
      <c r="W182" s="720"/>
      <c r="X182" s="720"/>
      <c r="Y182" s="720"/>
      <c r="Z182" s="720"/>
      <c r="AA182" s="720"/>
      <c r="AB182" s="720"/>
      <c r="AC182" s="720"/>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35"/>
      <c r="BL182" s="9"/>
      <c r="BM182" s="1"/>
      <c r="BN182" s="1"/>
    </row>
    <row r="183" spans="2:88" ht="26.1" customHeight="1" x14ac:dyDescent="0.15">
      <c r="B183" s="666"/>
      <c r="C183" s="676"/>
      <c r="D183" s="677"/>
      <c r="E183" s="238" t="s">
        <v>14</v>
      </c>
      <c r="F183" s="685"/>
      <c r="G183" s="685"/>
      <c r="H183" s="685"/>
      <c r="I183" s="685"/>
      <c r="J183" s="685"/>
      <c r="K183" s="685"/>
      <c r="L183" s="685"/>
      <c r="M183" s="685"/>
      <c r="N183" s="685"/>
      <c r="O183" s="685"/>
      <c r="P183" s="685"/>
      <c r="Q183" s="686"/>
      <c r="R183" s="234"/>
      <c r="S183" s="234"/>
      <c r="T183" s="234"/>
      <c r="U183" s="234"/>
      <c r="V183" s="234"/>
      <c r="W183" s="234"/>
      <c r="X183" s="234"/>
      <c r="Y183" s="234"/>
      <c r="Z183" s="234"/>
      <c r="AA183" s="234"/>
      <c r="AB183" s="234"/>
      <c r="AC183" s="234"/>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35"/>
      <c r="BL183" s="9"/>
      <c r="BM183" s="1"/>
      <c r="BN183" s="1"/>
    </row>
    <row r="184" spans="2:88" ht="21.95" customHeight="1" thickBot="1" x14ac:dyDescent="0.2">
      <c r="B184" s="667"/>
      <c r="C184" s="678"/>
      <c r="D184" s="679"/>
      <c r="E184" s="239" t="s">
        <v>15</v>
      </c>
      <c r="F184" s="683"/>
      <c r="G184" s="683"/>
      <c r="H184" s="683"/>
      <c r="I184" s="683"/>
      <c r="J184" s="683"/>
      <c r="K184" s="683"/>
      <c r="L184" s="683"/>
      <c r="M184" s="683"/>
      <c r="N184" s="683"/>
      <c r="O184" s="683"/>
      <c r="P184" s="683"/>
      <c r="Q184" s="684"/>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35"/>
      <c r="BL184" s="9"/>
      <c r="BM184" s="1"/>
      <c r="BN184" s="1"/>
    </row>
    <row r="185" spans="2:88" s="18" customFormat="1" ht="12.75" customHeight="1" x14ac:dyDescent="0.15">
      <c r="AD185" s="1"/>
      <c r="AE185" s="9"/>
      <c r="AF185" s="9"/>
      <c r="AG185" s="9"/>
      <c r="AH185" s="6"/>
      <c r="AI185" s="6"/>
      <c r="AJ185" s="6"/>
      <c r="AK185" s="6"/>
      <c r="AL185" s="37"/>
      <c r="AM185" s="44"/>
      <c r="AN185" s="44"/>
      <c r="AO185" s="44"/>
      <c r="AP185" s="61"/>
      <c r="AQ185" s="61"/>
      <c r="AR185" s="9"/>
      <c r="AS185" s="9"/>
      <c r="AT185" s="9"/>
      <c r="AU185" s="9"/>
      <c r="AV185" s="1"/>
      <c r="AW185" s="1"/>
      <c r="AX185" s="1"/>
      <c r="AY185" s="1"/>
      <c r="AZ185" s="1"/>
      <c r="BA185" s="1"/>
      <c r="BB185" s="1"/>
      <c r="BC185" s="1"/>
      <c r="BD185" s="232"/>
      <c r="BE185" s="233"/>
      <c r="BF185" s="232"/>
      <c r="BG185" s="233"/>
      <c r="BH185" s="233"/>
      <c r="BI185" s="233"/>
      <c r="BJ185" s="233"/>
      <c r="BK185" s="233"/>
      <c r="BL185" s="233"/>
      <c r="BM185" s="233"/>
      <c r="BN185" s="233"/>
      <c r="BO185" s="232"/>
      <c r="BP185" s="232"/>
      <c r="BQ185" s="232"/>
      <c r="BR185" s="232"/>
      <c r="BS185" s="232"/>
      <c r="BT185" s="232"/>
      <c r="BU185" s="232"/>
      <c r="BV185" s="232"/>
      <c r="BW185" s="232"/>
      <c r="BX185" s="232"/>
      <c r="BY185" s="232"/>
      <c r="BZ185" s="232"/>
      <c r="CA185" s="232"/>
      <c r="CB185" s="232"/>
      <c r="CC185" s="232"/>
      <c r="CD185" s="232"/>
      <c r="CE185" s="232"/>
      <c r="CF185" s="232"/>
      <c r="CG185" s="232"/>
      <c r="CH185" s="232"/>
      <c r="CI185" s="232"/>
      <c r="CJ185" s="232"/>
    </row>
    <row r="186" spans="2:88" x14ac:dyDescent="0.15">
      <c r="AE186" s="9"/>
      <c r="AF186" s="9"/>
      <c r="AG186" s="9"/>
      <c r="AH186" s="6"/>
      <c r="AI186" s="6"/>
      <c r="AJ186" s="6"/>
      <c r="AK186" s="6"/>
      <c r="AL186" s="6"/>
      <c r="AM186" s="6"/>
      <c r="AN186" s="6"/>
      <c r="AO186" s="6"/>
      <c r="AP186" s="6"/>
      <c r="AQ186" s="9"/>
      <c r="AR186" s="9"/>
      <c r="AS186" s="9"/>
      <c r="AT186" s="9"/>
      <c r="AU186" s="9"/>
      <c r="BE186" s="1"/>
      <c r="BG186" s="1"/>
      <c r="BH186" s="1"/>
      <c r="BI186" s="1"/>
      <c r="BJ186" s="1"/>
      <c r="BK186" s="1"/>
      <c r="BL186" s="1"/>
      <c r="BM186" s="1"/>
      <c r="BN186" s="1"/>
    </row>
    <row r="187" spans="2:88" x14ac:dyDescent="0.15">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15">
      <c r="B188" s="240"/>
      <c r="C188" s="240"/>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15">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15">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15">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15">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15">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15">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15">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15">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15">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15">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15">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15">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15">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15">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15">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15">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15">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15">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15">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15">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15">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15">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15">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15">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15">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15">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15">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15">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15">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15">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15">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15">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15">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15">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15">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15">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15">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15">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15">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15">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15">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15">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15">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15">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15">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15">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15">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15">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15">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15">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15">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15">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15">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15">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15">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15">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15">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15">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15">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15">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15">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15">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15">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15">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15">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15">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15">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15">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15">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15">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15">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sheetData>
  <mergeCells count="361">
    <mergeCell ref="AC30:AC31"/>
    <mergeCell ref="C30:H31"/>
    <mergeCell ref="I30:I31"/>
    <mergeCell ref="J30:K31"/>
    <mergeCell ref="N30:N31"/>
    <mergeCell ref="O30:P31"/>
    <mergeCell ref="R25:AB31"/>
    <mergeCell ref="C28:H29"/>
    <mergeCell ref="I28:I29"/>
    <mergeCell ref="J28:K29"/>
    <mergeCell ref="N28:N29"/>
    <mergeCell ref="O28:P29"/>
    <mergeCell ref="AC28:AC29"/>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J18:K19"/>
    <mergeCell ref="N18:N19"/>
    <mergeCell ref="O18:P19"/>
    <mergeCell ref="R13:AB19"/>
    <mergeCell ref="C16:H17"/>
    <mergeCell ref="I16:I17"/>
    <mergeCell ref="J16:K17"/>
    <mergeCell ref="N16:N17"/>
    <mergeCell ref="O16:P17"/>
    <mergeCell ref="AC16:AC17"/>
    <mergeCell ref="C14:H15"/>
    <mergeCell ref="I14:I15"/>
    <mergeCell ref="J14:K15"/>
    <mergeCell ref="N14:N15"/>
    <mergeCell ref="O14:P15"/>
    <mergeCell ref="AC14:AC15"/>
    <mergeCell ref="J11:K12"/>
    <mergeCell ref="N11:N12"/>
    <mergeCell ref="O11:P12"/>
    <mergeCell ref="R11:AB12"/>
    <mergeCell ref="AC11:AC12"/>
    <mergeCell ref="B13:H13"/>
    <mergeCell ref="E45:H45"/>
    <mergeCell ref="J39:Q39"/>
    <mergeCell ref="E107:H107"/>
    <mergeCell ref="E46:H46"/>
    <mergeCell ref="E50:H51"/>
    <mergeCell ref="J72:Q72"/>
    <mergeCell ref="J101:Q101"/>
    <mergeCell ref="J78:Q78"/>
    <mergeCell ref="J73:Q73"/>
    <mergeCell ref="J81:Q81"/>
    <mergeCell ref="W44:Y44"/>
    <mergeCell ref="S45:U45"/>
    <mergeCell ref="B35:C47"/>
    <mergeCell ref="J36:Q36"/>
    <mergeCell ref="E47:H47"/>
    <mergeCell ref="J42:L42"/>
    <mergeCell ref="E42:H42"/>
    <mergeCell ref="S36:AB36"/>
    <mergeCell ref="O126:Q126"/>
    <mergeCell ref="J136:Q136"/>
    <mergeCell ref="E43:H43"/>
    <mergeCell ref="E44:H44"/>
    <mergeCell ref="J141:Q141"/>
    <mergeCell ref="J74:Q74"/>
    <mergeCell ref="J75:Q75"/>
    <mergeCell ref="J80:Q80"/>
    <mergeCell ref="J79:Q79"/>
    <mergeCell ref="J137:Q137"/>
    <mergeCell ref="J123:Q123"/>
    <mergeCell ref="J134:Q134"/>
    <mergeCell ref="J116:Q116"/>
    <mergeCell ref="J133:Q133"/>
    <mergeCell ref="E73:E75"/>
    <mergeCell ref="F73:H75"/>
    <mergeCell ref="D100:H102"/>
    <mergeCell ref="G125:H126"/>
    <mergeCell ref="B103:H103"/>
    <mergeCell ref="D104:H105"/>
    <mergeCell ref="E114:E129"/>
    <mergeCell ref="G127:H129"/>
    <mergeCell ref="B100:C102"/>
    <mergeCell ref="R148:X148"/>
    <mergeCell ref="R149:X149"/>
    <mergeCell ref="S146:AB146"/>
    <mergeCell ref="Z127:AA127"/>
    <mergeCell ref="R132:U132"/>
    <mergeCell ref="Y172:Z172"/>
    <mergeCell ref="J127:Q127"/>
    <mergeCell ref="O132:Q132"/>
    <mergeCell ref="J140:Q140"/>
    <mergeCell ref="AC158:AC161"/>
    <mergeCell ref="AC156:AC157"/>
    <mergeCell ref="R161:U161"/>
    <mergeCell ref="R172:X172"/>
    <mergeCell ref="AC162:AC166"/>
    <mergeCell ref="AC167:AC176"/>
    <mergeCell ref="R158:U158"/>
    <mergeCell ref="R159:U159"/>
    <mergeCell ref="Y171:Z171"/>
    <mergeCell ref="Z165:AA165"/>
    <mergeCell ref="R175:X175"/>
    <mergeCell ref="Y175:Z175"/>
    <mergeCell ref="Y152:Z152"/>
    <mergeCell ref="Y173:Z173"/>
    <mergeCell ref="J166:Q166"/>
    <mergeCell ref="R162:U162"/>
    <mergeCell ref="R163:U163"/>
    <mergeCell ref="E164:H166"/>
    <mergeCell ref="J157:K157"/>
    <mergeCell ref="J159:Q159"/>
    <mergeCell ref="R165:U165"/>
    <mergeCell ref="W165:X165"/>
    <mergeCell ref="S168:AB168"/>
    <mergeCell ref="S160:X160"/>
    <mergeCell ref="S170:AB170"/>
    <mergeCell ref="J165:Q165"/>
    <mergeCell ref="V159:W159"/>
    <mergeCell ref="J163:Q163"/>
    <mergeCell ref="O162:Q162"/>
    <mergeCell ref="O158:Q158"/>
    <mergeCell ref="AC35:AC41"/>
    <mergeCell ref="Y124:Z124"/>
    <mergeCell ref="Y122:Z122"/>
    <mergeCell ref="V124:W124"/>
    <mergeCell ref="S111:AB111"/>
    <mergeCell ref="S112:AB112"/>
    <mergeCell ref="S116:AB116"/>
    <mergeCell ref="AC63:AC65"/>
    <mergeCell ref="AC76:AC79"/>
    <mergeCell ref="AC48:AC62"/>
    <mergeCell ref="AC71:AC72"/>
    <mergeCell ref="AC67:AC70"/>
    <mergeCell ref="AC104:AC105"/>
    <mergeCell ref="AC108:AC110"/>
    <mergeCell ref="AC73:AC75"/>
    <mergeCell ref="Y92:Z92"/>
    <mergeCell ref="AC100:AC102"/>
    <mergeCell ref="AC97:AC99"/>
    <mergeCell ref="Y93:Z93"/>
    <mergeCell ref="R69:U69"/>
    <mergeCell ref="Z69:AA69"/>
    <mergeCell ref="R98:X98"/>
    <mergeCell ref="Y98:Z98"/>
    <mergeCell ref="X115:Z115"/>
    <mergeCell ref="AC154:AC155"/>
    <mergeCell ref="R121:U121"/>
    <mergeCell ref="R122:U122"/>
    <mergeCell ref="AC130:AC142"/>
    <mergeCell ref="Y148:Z148"/>
    <mergeCell ref="Y149:Z149"/>
    <mergeCell ref="S145:AB145"/>
    <mergeCell ref="R136:AB138"/>
    <mergeCell ref="W132:X132"/>
    <mergeCell ref="S147:AB147"/>
    <mergeCell ref="Y123:Z123"/>
    <mergeCell ref="V122:W122"/>
    <mergeCell ref="V121:W121"/>
    <mergeCell ref="R135:AB135"/>
    <mergeCell ref="W127:X127"/>
    <mergeCell ref="Y150:Z150"/>
    <mergeCell ref="R139:AB139"/>
    <mergeCell ref="R140:AB142"/>
    <mergeCell ref="R127:U127"/>
    <mergeCell ref="AC111:AC129"/>
    <mergeCell ref="S117:AB117"/>
    <mergeCell ref="R125:U125"/>
    <mergeCell ref="R124:U124"/>
    <mergeCell ref="R152:X152"/>
    <mergeCell ref="B154:C176"/>
    <mergeCell ref="J155:K155"/>
    <mergeCell ref="D154:H155"/>
    <mergeCell ref="E174:H176"/>
    <mergeCell ref="J160:Q160"/>
    <mergeCell ref="R171:X171"/>
    <mergeCell ref="O156:Q156"/>
    <mergeCell ref="M155:N155"/>
    <mergeCell ref="P155:Q155"/>
    <mergeCell ref="S169:AB169"/>
    <mergeCell ref="M157:O157"/>
    <mergeCell ref="Y161:Z161"/>
    <mergeCell ref="Y160:Z160"/>
    <mergeCell ref="Y159:Z159"/>
    <mergeCell ref="V161:W161"/>
    <mergeCell ref="V158:W158"/>
    <mergeCell ref="S157:AB157"/>
    <mergeCell ref="S156:AB156"/>
    <mergeCell ref="D167:H170"/>
    <mergeCell ref="E161:H161"/>
    <mergeCell ref="E158:H160"/>
    <mergeCell ref="E171:H173"/>
    <mergeCell ref="D148:D153"/>
    <mergeCell ref="E162:H163"/>
    <mergeCell ref="D156:H157"/>
    <mergeCell ref="E151:H153"/>
    <mergeCell ref="J77:Q77"/>
    <mergeCell ref="E80:E83"/>
    <mergeCell ref="J83:Q83"/>
    <mergeCell ref="J82:Q82"/>
    <mergeCell ref="J122:Q122"/>
    <mergeCell ref="O119:Q119"/>
    <mergeCell ref="O121:Q121"/>
    <mergeCell ref="J117:Q117"/>
    <mergeCell ref="J100:Q100"/>
    <mergeCell ref="E108:H110"/>
    <mergeCell ref="F93:H94"/>
    <mergeCell ref="G121:H123"/>
    <mergeCell ref="F119:H120"/>
    <mergeCell ref="E90:E96"/>
    <mergeCell ref="D84:H88"/>
    <mergeCell ref="F76:H79"/>
    <mergeCell ref="D97:H99"/>
    <mergeCell ref="F90:H92"/>
    <mergeCell ref="F89:H89"/>
    <mergeCell ref="E130:H134"/>
    <mergeCell ref="B3:AC3"/>
    <mergeCell ref="J51:Q51"/>
    <mergeCell ref="F95:H96"/>
    <mergeCell ref="AC84:AC96"/>
    <mergeCell ref="B63:C83"/>
    <mergeCell ref="B48:C62"/>
    <mergeCell ref="D89:D96"/>
    <mergeCell ref="AC80:AC83"/>
    <mergeCell ref="J76:Q76"/>
    <mergeCell ref="E76:E79"/>
    <mergeCell ref="E53:H56"/>
    <mergeCell ref="E67:E70"/>
    <mergeCell ref="F66:H66"/>
    <mergeCell ref="E71:E72"/>
    <mergeCell ref="F57:H58"/>
    <mergeCell ref="D63:H65"/>
    <mergeCell ref="F59:H60"/>
    <mergeCell ref="F61:H62"/>
    <mergeCell ref="F67:H70"/>
    <mergeCell ref="D66:D83"/>
    <mergeCell ref="J71:Q71"/>
    <mergeCell ref="F71:H72"/>
    <mergeCell ref="F80:H83"/>
    <mergeCell ref="B84:C99"/>
    <mergeCell ref="B143:C153"/>
    <mergeCell ref="M120:O120"/>
    <mergeCell ref="J105:K105"/>
    <mergeCell ref="J110:Q110"/>
    <mergeCell ref="O111:Q111"/>
    <mergeCell ref="J120:K120"/>
    <mergeCell ref="G124:H124"/>
    <mergeCell ref="E111:H113"/>
    <mergeCell ref="D143:H147"/>
    <mergeCell ref="E148:H150"/>
    <mergeCell ref="B104:C142"/>
    <mergeCell ref="E135:E142"/>
    <mergeCell ref="F114:H118"/>
    <mergeCell ref="D108:D142"/>
    <mergeCell ref="F135:H138"/>
    <mergeCell ref="F139:H142"/>
    <mergeCell ref="F121:F129"/>
    <mergeCell ref="D106:H106"/>
    <mergeCell ref="J112:Q112"/>
    <mergeCell ref="J113:Q113"/>
    <mergeCell ref="J109:Q109"/>
    <mergeCell ref="O108:Q108"/>
    <mergeCell ref="O115:Q115"/>
    <mergeCell ref="M105:O105"/>
    <mergeCell ref="S44:U44"/>
    <mergeCell ref="S43:U43"/>
    <mergeCell ref="S46:U46"/>
    <mergeCell ref="Z132:AA132"/>
    <mergeCell ref="Y95:Z95"/>
    <mergeCell ref="S85:AB85"/>
    <mergeCell ref="S86:AB86"/>
    <mergeCell ref="Y94:Z94"/>
    <mergeCell ref="R54:U54"/>
    <mergeCell ref="V54:W54"/>
    <mergeCell ref="X70:Z70"/>
    <mergeCell ref="R68:W68"/>
    <mergeCell ref="Z68:AA68"/>
    <mergeCell ref="X68:Y68"/>
    <mergeCell ref="R126:U126"/>
    <mergeCell ref="E179:H179"/>
    <mergeCell ref="B32:H32"/>
    <mergeCell ref="E52:H52"/>
    <mergeCell ref="AC143:AC153"/>
    <mergeCell ref="J128:Q128"/>
    <mergeCell ref="V120:W120"/>
    <mergeCell ref="J102:Q102"/>
    <mergeCell ref="J52:Q52"/>
    <mergeCell ref="J69:Q69"/>
    <mergeCell ref="J70:Q70"/>
    <mergeCell ref="S123:X123"/>
    <mergeCell ref="R52:U52"/>
    <mergeCell ref="R32:AB32"/>
    <mergeCell ref="W45:Y45"/>
    <mergeCell ref="W46:Y46"/>
    <mergeCell ref="Y53:Z53"/>
    <mergeCell ref="S53:X53"/>
    <mergeCell ref="J38:Q38"/>
    <mergeCell ref="R51:U51"/>
    <mergeCell ref="S47:U47"/>
    <mergeCell ref="W47:Y47"/>
    <mergeCell ref="S42:U42"/>
    <mergeCell ref="W42:Y42"/>
    <mergeCell ref="W43:Y43"/>
    <mergeCell ref="B2:E2"/>
    <mergeCell ref="W69:X69"/>
    <mergeCell ref="V51:W51"/>
    <mergeCell ref="V52:W52"/>
    <mergeCell ref="R49:S49"/>
    <mergeCell ref="T49:U49"/>
    <mergeCell ref="W49:X49"/>
    <mergeCell ref="D48:H49"/>
    <mergeCell ref="R180:AC180"/>
    <mergeCell ref="C7:AC7"/>
    <mergeCell ref="C23:H24"/>
    <mergeCell ref="I23:I24"/>
    <mergeCell ref="J23:K24"/>
    <mergeCell ref="N23:N24"/>
    <mergeCell ref="I179:Q179"/>
    <mergeCell ref="R70:W70"/>
    <mergeCell ref="D4:E4"/>
    <mergeCell ref="C6:D6"/>
    <mergeCell ref="F6:G6"/>
    <mergeCell ref="W50:X50"/>
    <mergeCell ref="I8:Q8"/>
    <mergeCell ref="I32:Q32"/>
    <mergeCell ref="R8:AB8"/>
    <mergeCell ref="C179:D180"/>
    <mergeCell ref="R182:AC182"/>
    <mergeCell ref="F183:Q183"/>
    <mergeCell ref="D35:H41"/>
    <mergeCell ref="AH8:AJ8"/>
    <mergeCell ref="B178:B184"/>
    <mergeCell ref="C178:D178"/>
    <mergeCell ref="E178:H178"/>
    <mergeCell ref="J178:Q178"/>
    <mergeCell ref="R178:AC179"/>
    <mergeCell ref="O23:P24"/>
    <mergeCell ref="C181:D184"/>
    <mergeCell ref="E181:H181"/>
    <mergeCell ref="I181:Q181"/>
    <mergeCell ref="E182:H182"/>
    <mergeCell ref="I182:Q182"/>
    <mergeCell ref="F184:Q184"/>
    <mergeCell ref="E180:H180"/>
    <mergeCell ref="I180:Q180"/>
    <mergeCell ref="R20:AB24"/>
    <mergeCell ref="B9:H9"/>
    <mergeCell ref="I9:Q9"/>
    <mergeCell ref="R9:AB9"/>
    <mergeCell ref="B11:H12"/>
    <mergeCell ref="I11:I12"/>
  </mergeCells>
  <phoneticPr fontId="19"/>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①本則基準</vt:lpstr>
      <vt:lpstr>②準ずる基準</vt:lpstr>
      <vt:lpstr>①本則基準!Print_Area</vt:lpstr>
      <vt:lpstr>②準ずる基準!Print_Area</vt:lpstr>
      <vt:lpstr>①本則基準!Print_Titles</vt:lpstr>
      <vt:lpstr>②準ずる基準!Print_Titles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sinzai193</cp:lastModifiedBy>
  <cp:lastPrinted>2022-10-07T01:38:32Z</cp:lastPrinted>
  <dcterms:created xsi:type="dcterms:W3CDTF">2011-09-12T03:12:47Z</dcterms:created>
  <dcterms:modified xsi:type="dcterms:W3CDTF">2022-10-17T04:14:38Z</dcterms:modified>
</cp:coreProperties>
</file>